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spetkidou\Downloads\"/>
    </mc:Choice>
  </mc:AlternateContent>
  <xr:revisionPtr revIDLastSave="1551" documentId="13_ncr:1_{18735CE1-6B4B-4212-ACEF-48F1D53AC378}" xr6:coauthVersionLast="47" xr6:coauthVersionMax="47" xr10:uidLastSave="{60595984-0AF2-4D38-A4E8-EE5F9BE3A3F8}"/>
  <bookViews>
    <workbookView xWindow="-120" yWindow="-120" windowWidth="29040" windowHeight="15720" firstSheet="8" activeTab="8" xr2:uid="{00000000-000D-0000-FFFF-FFFF00000000}"/>
  </bookViews>
  <sheets>
    <sheet name="Portfolio Board" sheetId="3" r:id="rId1"/>
    <sheet name="Sub Sector Weight Board " sheetId="23" r:id="rId2"/>
    <sheet name="Monthly Prices (Euro)" sheetId="18" r:id="rId3"/>
    <sheet name="Monthly Return" sheetId="19" r:id="rId4"/>
    <sheet name="Drifted Weights" sheetId="20" r:id="rId5"/>
    <sheet name="Monthly Portfolio Return" sheetId="21" r:id="rId6"/>
    <sheet name="Cummulative Chart " sheetId="22" r:id="rId7"/>
    <sheet name="Stock contribution" sheetId="24" r:id="rId8"/>
    <sheet name="Key Performance Metrics " sheetId="25" r:id="rId9"/>
  </sheets>
  <definedNames>
    <definedName name="_xlnm._FilterDatabase" localSheetId="0" hidden="1">'Portfolio Board'!$B$1:$P$603</definedName>
    <definedName name="_xlnm._FilterDatabase" localSheetId="7" hidden="1">'Stock contribution'!$V$2:$Z$2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5" l="1"/>
  <c r="E10" i="25"/>
  <c r="BF3" i="21"/>
  <c r="BF4" i="21"/>
  <c r="BF5" i="21"/>
  <c r="BF6" i="21"/>
  <c r="BF7" i="21"/>
  <c r="BF8" i="21"/>
  <c r="BF9" i="21"/>
  <c r="BF10" i="21"/>
  <c r="BF11" i="21"/>
  <c r="BF12" i="21"/>
  <c r="BF13" i="21"/>
  <c r="BF14" i="21"/>
  <c r="BF15" i="21"/>
  <c r="BF16" i="21"/>
  <c r="BF17" i="21"/>
  <c r="BF18" i="21"/>
  <c r="BF19" i="21"/>
  <c r="BF20" i="21"/>
  <c r="BF21" i="21"/>
  <c r="BF22" i="21"/>
  <c r="BF23" i="21"/>
  <c r="BF24" i="21"/>
  <c r="BF25" i="21"/>
  <c r="BF26" i="21"/>
  <c r="BF27" i="21"/>
  <c r="BF28" i="21"/>
  <c r="BF29" i="21"/>
  <c r="BF30" i="21"/>
  <c r="BF31" i="21"/>
  <c r="BF32" i="21"/>
  <c r="BF33" i="21"/>
  <c r="BF34" i="21"/>
  <c r="BF35" i="21"/>
  <c r="BF36" i="21"/>
  <c r="BF37" i="21"/>
  <c r="BF38" i="21"/>
  <c r="BF39" i="21"/>
  <c r="BF40" i="21"/>
  <c r="BF41" i="21"/>
  <c r="BF42" i="21"/>
  <c r="BF43" i="21"/>
  <c r="BF44" i="21"/>
  <c r="BF45" i="21"/>
  <c r="BF46" i="21"/>
  <c r="BF47" i="21"/>
  <c r="BF48" i="21"/>
  <c r="BF49" i="21"/>
  <c r="BF2" i="21"/>
  <c r="B7" i="22"/>
  <c r="B6" i="22"/>
  <c r="AK50" i="21"/>
  <c r="AE21" i="24"/>
  <c r="AE20" i="24"/>
  <c r="AE19" i="24"/>
  <c r="AE18" i="24"/>
  <c r="AE17" i="24"/>
  <c r="AE16" i="24"/>
  <c r="AE15" i="24"/>
  <c r="AE14" i="24"/>
  <c r="AD14" i="24"/>
  <c r="AD13" i="24"/>
  <c r="AE13" i="24"/>
  <c r="AE12" i="24"/>
  <c r="AE11" i="24"/>
  <c r="AD21" i="24"/>
  <c r="AD20" i="24"/>
  <c r="AD19" i="24"/>
  <c r="AD18" i="24"/>
  <c r="AD17" i="24"/>
  <c r="AD16" i="24"/>
  <c r="AD15" i="24"/>
  <c r="AD12" i="24"/>
  <c r="AD11" i="24"/>
  <c r="AE4" i="24"/>
  <c r="AC4" i="24"/>
  <c r="AD6" i="24" s="1"/>
  <c r="BD2" i="21"/>
  <c r="BE2" i="21" a="1"/>
  <c r="BE2" i="21"/>
  <c r="D50" i="22"/>
  <c r="D49" i="22"/>
  <c r="D48" i="22"/>
  <c r="D47" i="22"/>
  <c r="C46" i="22"/>
  <c r="D46" i="22"/>
  <c r="D45" i="22"/>
  <c r="D44" i="22"/>
  <c r="D43" i="22"/>
  <c r="D42" i="22"/>
  <c r="AA6" i="22"/>
  <c r="BC7" i="22"/>
  <c r="C22" i="23"/>
  <c r="D21" i="23"/>
  <c r="S3" i="3"/>
  <c r="BD48" i="21"/>
  <c r="E43" i="22"/>
  <c r="E44" i="22"/>
  <c r="E45" i="22"/>
  <c r="E46" i="22"/>
  <c r="E47" i="22"/>
  <c r="E48" i="22"/>
  <c r="E49" i="22"/>
  <c r="E50" i="22"/>
  <c r="E42" i="22"/>
  <c r="C7" i="22"/>
  <c r="D7" i="22"/>
  <c r="E7" i="22"/>
  <c r="F7" i="22"/>
  <c r="G7" i="22"/>
  <c r="H7" i="22"/>
  <c r="I7" i="22"/>
  <c r="J7" i="22"/>
  <c r="K7" i="22"/>
  <c r="L7" i="22"/>
  <c r="M7" i="22"/>
  <c r="N7" i="22"/>
  <c r="O7" i="22"/>
  <c r="P7" i="22"/>
  <c r="Q7" i="22"/>
  <c r="R7" i="22"/>
  <c r="S7" i="22"/>
  <c r="T7" i="22"/>
  <c r="U7" i="22"/>
  <c r="V7" i="22"/>
  <c r="W7" i="22"/>
  <c r="X7" i="22"/>
  <c r="Y7" i="22"/>
  <c r="Z7" i="22"/>
  <c r="AA7" i="22"/>
  <c r="AB7" i="22"/>
  <c r="AC7" i="22"/>
  <c r="AD7" i="22"/>
  <c r="AE7" i="22"/>
  <c r="AF7" i="22"/>
  <c r="AG7" i="22"/>
  <c r="AH7" i="22"/>
  <c r="AI7" i="22"/>
  <c r="AJ7" i="22"/>
  <c r="AK7" i="22"/>
  <c r="AL7" i="22"/>
  <c r="AM7" i="22"/>
  <c r="AN7" i="22"/>
  <c r="AO7" i="22"/>
  <c r="AP7" i="22"/>
  <c r="AQ7" i="22"/>
  <c r="AR7" i="22"/>
  <c r="AS7" i="22"/>
  <c r="AT7" i="22"/>
  <c r="AU7" i="22"/>
  <c r="AV7" i="22"/>
  <c r="AW7" i="22"/>
  <c r="AX7" i="22"/>
  <c r="AY7" i="22"/>
  <c r="AZ7" i="22"/>
  <c r="BA7" i="22"/>
  <c r="BB7" i="22"/>
  <c r="BD7" i="22"/>
  <c r="D6" i="22"/>
  <c r="C6" i="22"/>
  <c r="E6" i="22"/>
  <c r="F6" i="22"/>
  <c r="G6" i="22"/>
  <c r="H6" i="22"/>
  <c r="I6" i="22"/>
  <c r="J6" i="22"/>
  <c r="K6" i="22"/>
  <c r="L6" i="22"/>
  <c r="M6" i="22"/>
  <c r="N6" i="22"/>
  <c r="O6" i="22"/>
  <c r="P6" i="22"/>
  <c r="Q6" i="22"/>
  <c r="R6" i="22"/>
  <c r="S6" i="22"/>
  <c r="T6" i="22"/>
  <c r="U6" i="22"/>
  <c r="V6" i="22"/>
  <c r="W6" i="22"/>
  <c r="X6" i="22"/>
  <c r="Y6" i="22"/>
  <c r="Z6" i="22"/>
  <c r="AB6" i="22"/>
  <c r="AC6" i="22"/>
  <c r="AD6" i="22"/>
  <c r="AE6" i="22"/>
  <c r="AF6" i="22"/>
  <c r="AG6" i="22"/>
  <c r="AH6" i="22"/>
  <c r="AI6" i="22"/>
  <c r="AJ6" i="22"/>
  <c r="AK6" i="22"/>
  <c r="AL6" i="22"/>
  <c r="AM6" i="22"/>
  <c r="AN6" i="22"/>
  <c r="AO6" i="22"/>
  <c r="AP6" i="22"/>
  <c r="AQ6" i="22"/>
  <c r="AR6" i="22"/>
  <c r="AS6" i="22"/>
  <c r="AT6" i="22"/>
  <c r="AU6" i="22"/>
  <c r="AV6" i="22"/>
  <c r="AW6" i="22"/>
  <c r="AX6" i="22"/>
  <c r="AY6" i="22"/>
  <c r="AZ6" i="22"/>
  <c r="BA6" i="22"/>
  <c r="BB6" i="22"/>
  <c r="BC6" i="22"/>
  <c r="BD6" i="22"/>
  <c r="S17" i="3"/>
  <c r="S18" i="3"/>
  <c r="S21" i="3"/>
  <c r="S20" i="3"/>
  <c r="S19" i="3"/>
  <c r="S16" i="3"/>
  <c r="S15" i="3"/>
  <c r="S14" i="3"/>
  <c r="S13" i="3"/>
  <c r="S12" i="3"/>
  <c r="S11" i="3"/>
  <c r="S10" i="3"/>
  <c r="S9" i="3"/>
  <c r="S8" i="3"/>
  <c r="S7" i="3"/>
  <c r="S6" i="3"/>
  <c r="S5" i="3"/>
  <c r="S4" i="3"/>
  <c r="S2" i="3"/>
  <c r="R21" i="3" a="1"/>
  <c r="R21" i="3"/>
  <c r="R20" i="3" a="1"/>
  <c r="R20" i="3"/>
  <c r="R19" i="3" a="1"/>
  <c r="R19" i="3"/>
  <c r="R18" i="3" a="1"/>
  <c r="R18" i="3"/>
  <c r="R17" i="3" a="1"/>
  <c r="R17" i="3"/>
  <c r="R16" i="3" a="1"/>
  <c r="R16" i="3"/>
  <c r="R15" i="3" a="1"/>
  <c r="R15" i="3"/>
  <c r="R14" i="3" a="1"/>
  <c r="R14" i="3"/>
  <c r="R13" i="3" a="1"/>
  <c r="R13" i="3"/>
  <c r="R12" i="3" a="1"/>
  <c r="R12" i="3"/>
  <c r="R11" i="3" a="1"/>
  <c r="R11" i="3"/>
  <c r="R10" i="3" a="1"/>
  <c r="R10" i="3"/>
  <c r="R9" i="3" a="1"/>
  <c r="R9" i="3"/>
  <c r="R8" i="3" a="1"/>
  <c r="R8" i="3"/>
  <c r="R7" i="3" a="1"/>
  <c r="R7" i="3"/>
  <c r="R6" i="3" a="1"/>
  <c r="R6" i="3"/>
  <c r="R5" i="3" a="1"/>
  <c r="R5" i="3"/>
  <c r="R4" i="3" a="1"/>
  <c r="R4" i="3"/>
  <c r="R3" i="3" a="1"/>
  <c r="R3" i="3"/>
  <c r="P2" i="3" a="1"/>
  <c r="P2" i="3"/>
  <c r="R2" i="3" a="1"/>
  <c r="R2" i="3"/>
  <c r="Q2" i="3" a="1"/>
  <c r="Q2" i="3"/>
  <c r="E22" i="23"/>
  <c r="C48" i="21"/>
  <c r="D48" i="21"/>
  <c r="E48" i="21"/>
  <c r="F48" i="21"/>
  <c r="G48" i="21"/>
  <c r="H48" i="21"/>
  <c r="I48" i="21"/>
  <c r="J48" i="21"/>
  <c r="K48" i="21"/>
  <c r="L48" i="21"/>
  <c r="M48" i="21"/>
  <c r="N48" i="21"/>
  <c r="O48" i="21"/>
  <c r="P48" i="21"/>
  <c r="Q48" i="21"/>
  <c r="R48" i="21"/>
  <c r="S48" i="21"/>
  <c r="T48" i="21"/>
  <c r="U48" i="21"/>
  <c r="V48" i="21"/>
  <c r="W48" i="21"/>
  <c r="X48" i="21"/>
  <c r="Y48" i="21"/>
  <c r="Z48" i="21"/>
  <c r="AA48" i="21"/>
  <c r="AB48" i="21"/>
  <c r="AC48" i="21"/>
  <c r="AD48" i="21"/>
  <c r="AE48" i="21"/>
  <c r="AF48" i="21"/>
  <c r="AG48" i="21"/>
  <c r="AH48" i="21"/>
  <c r="AI48" i="21"/>
  <c r="AJ48" i="21"/>
  <c r="AK48" i="21"/>
  <c r="AL48" i="21"/>
  <c r="AM48" i="21"/>
  <c r="AN48" i="21"/>
  <c r="AO48" i="21"/>
  <c r="AP48" i="21"/>
  <c r="AQ48" i="21"/>
  <c r="AR48" i="21"/>
  <c r="AS48" i="21"/>
  <c r="AT48" i="21"/>
  <c r="AU48" i="21"/>
  <c r="AV48" i="21"/>
  <c r="AW48" i="21"/>
  <c r="AX48" i="21"/>
  <c r="AY48" i="21"/>
  <c r="AZ48" i="21"/>
  <c r="BA48" i="21"/>
  <c r="BB48" i="21"/>
  <c r="BC48" i="21"/>
  <c r="C49" i="21"/>
  <c r="D49" i="21"/>
  <c r="E49" i="21"/>
  <c r="F49" i="21"/>
  <c r="G49" i="21"/>
  <c r="H49" i="21"/>
  <c r="I49" i="21"/>
  <c r="J49" i="21"/>
  <c r="K49" i="21"/>
  <c r="L49" i="21"/>
  <c r="M49" i="21"/>
  <c r="N49" i="21"/>
  <c r="O49" i="21"/>
  <c r="P49" i="21"/>
  <c r="Q49" i="21"/>
  <c r="R49" i="21"/>
  <c r="S49" i="21"/>
  <c r="T49" i="21"/>
  <c r="U49" i="21"/>
  <c r="V49" i="21"/>
  <c r="W49" i="21"/>
  <c r="X49" i="21"/>
  <c r="Y49" i="21"/>
  <c r="Z49" i="21"/>
  <c r="AA49" i="21"/>
  <c r="AB49" i="21"/>
  <c r="AC49" i="21"/>
  <c r="AD49" i="21"/>
  <c r="AE49" i="21"/>
  <c r="AF49" i="21"/>
  <c r="AG49" i="21"/>
  <c r="AH49" i="21"/>
  <c r="AI49" i="21"/>
  <c r="AJ49" i="21"/>
  <c r="AK49" i="21"/>
  <c r="AL49" i="21"/>
  <c r="AM49" i="21"/>
  <c r="AN49" i="21"/>
  <c r="AO49" i="21"/>
  <c r="AP49" i="21"/>
  <c r="AQ49" i="21"/>
  <c r="AR49" i="21"/>
  <c r="AS49" i="21"/>
  <c r="AT49" i="21"/>
  <c r="AU49" i="21"/>
  <c r="AV49" i="21"/>
  <c r="AW49" i="21"/>
  <c r="AX49" i="21"/>
  <c r="AY49" i="21"/>
  <c r="AZ49" i="21"/>
  <c r="BA49" i="21"/>
  <c r="BB49" i="21"/>
  <c r="BC49" i="21"/>
  <c r="BD49" i="21"/>
  <c r="C4" i="21"/>
  <c r="D4" i="21"/>
  <c r="E4" i="21"/>
  <c r="F4" i="21"/>
  <c r="G4" i="21"/>
  <c r="H4" i="21"/>
  <c r="I4" i="21"/>
  <c r="J4" i="21"/>
  <c r="K4" i="21"/>
  <c r="L4" i="21"/>
  <c r="M4" i="21"/>
  <c r="N4" i="21"/>
  <c r="O4" i="21"/>
  <c r="P4" i="21"/>
  <c r="Q4" i="21"/>
  <c r="R4" i="21"/>
  <c r="S4" i="21"/>
  <c r="T4" i="21"/>
  <c r="U4" i="21"/>
  <c r="V4" i="21"/>
  <c r="W4" i="21"/>
  <c r="X4" i="21"/>
  <c r="Y4" i="21"/>
  <c r="Z4" i="21"/>
  <c r="AA4" i="21"/>
  <c r="AB4" i="21"/>
  <c r="AC4" i="21"/>
  <c r="AD4" i="21"/>
  <c r="AE4" i="21"/>
  <c r="AF4" i="21"/>
  <c r="AG4" i="21"/>
  <c r="AH4" i="21"/>
  <c r="AI4" i="21"/>
  <c r="AJ4" i="21"/>
  <c r="AK4" i="21"/>
  <c r="AL4" i="21"/>
  <c r="AM4" i="21"/>
  <c r="AN4" i="21"/>
  <c r="AO4" i="21"/>
  <c r="AP4" i="21"/>
  <c r="AQ4" i="21"/>
  <c r="AR4" i="21"/>
  <c r="AS4" i="21"/>
  <c r="AT4" i="21"/>
  <c r="AU4" i="21"/>
  <c r="AV4" i="21"/>
  <c r="AW4" i="21"/>
  <c r="AX4" i="21"/>
  <c r="AY4" i="21"/>
  <c r="AZ4" i="21"/>
  <c r="BA4" i="21"/>
  <c r="BB4" i="21"/>
  <c r="BC4" i="21"/>
  <c r="BD4" i="21"/>
  <c r="C5" i="21"/>
  <c r="D5" i="21"/>
  <c r="E5" i="21"/>
  <c r="F5" i="21"/>
  <c r="G5" i="21"/>
  <c r="H5" i="21"/>
  <c r="I5" i="21"/>
  <c r="J5" i="21"/>
  <c r="K5" i="21"/>
  <c r="L5" i="21"/>
  <c r="M5" i="21"/>
  <c r="N5" i="21"/>
  <c r="O5" i="21"/>
  <c r="P5" i="21"/>
  <c r="Q5" i="21"/>
  <c r="R5" i="21"/>
  <c r="S5" i="21"/>
  <c r="T5" i="21"/>
  <c r="U5" i="21"/>
  <c r="V5" i="21"/>
  <c r="W5" i="21"/>
  <c r="X5" i="21"/>
  <c r="Y5" i="21"/>
  <c r="Z5" i="21"/>
  <c r="AA5" i="21"/>
  <c r="AB5" i="21"/>
  <c r="AC5" i="21"/>
  <c r="AD5" i="21"/>
  <c r="AE5" i="21"/>
  <c r="AF5" i="21"/>
  <c r="AG5" i="21"/>
  <c r="AH5" i="21"/>
  <c r="AI5" i="21"/>
  <c r="AJ5" i="21"/>
  <c r="AK5" i="21"/>
  <c r="AL5" i="21"/>
  <c r="AM5" i="21"/>
  <c r="AN5" i="21"/>
  <c r="AO5" i="21"/>
  <c r="AP5" i="21"/>
  <c r="AQ5" i="21"/>
  <c r="AR5" i="21"/>
  <c r="AS5" i="21"/>
  <c r="AT5" i="21"/>
  <c r="AU5" i="21"/>
  <c r="AV5" i="21"/>
  <c r="AW5" i="21"/>
  <c r="AX5" i="21"/>
  <c r="AY5" i="21"/>
  <c r="AZ5" i="21"/>
  <c r="BA5" i="21"/>
  <c r="BB5" i="21"/>
  <c r="BC5" i="21"/>
  <c r="BD5" i="21"/>
  <c r="C6" i="21"/>
  <c r="D6" i="21"/>
  <c r="E6" i="21"/>
  <c r="F6" i="21"/>
  <c r="G6" i="21"/>
  <c r="H6" i="21"/>
  <c r="I6" i="21"/>
  <c r="J6" i="21"/>
  <c r="K6" i="21"/>
  <c r="L6" i="21"/>
  <c r="M6" i="21"/>
  <c r="N6" i="21"/>
  <c r="O6" i="21"/>
  <c r="P6" i="21"/>
  <c r="Q6" i="21"/>
  <c r="R6" i="21"/>
  <c r="S6" i="21"/>
  <c r="T6" i="21"/>
  <c r="U6" i="21"/>
  <c r="V6" i="21"/>
  <c r="W6" i="21"/>
  <c r="X6" i="21"/>
  <c r="Y6" i="21"/>
  <c r="Z6" i="21"/>
  <c r="AA6" i="21"/>
  <c r="AB6" i="21"/>
  <c r="AC6" i="21"/>
  <c r="AD6" i="21"/>
  <c r="AE6" i="21"/>
  <c r="AF6" i="21"/>
  <c r="AG6" i="21"/>
  <c r="AH6" i="21"/>
  <c r="AI6" i="21"/>
  <c r="AJ6" i="21"/>
  <c r="AK6" i="21"/>
  <c r="AL6" i="21"/>
  <c r="AM6" i="21"/>
  <c r="AN6" i="21"/>
  <c r="AO6" i="21"/>
  <c r="AP6" i="21"/>
  <c r="AQ6" i="21"/>
  <c r="AR6" i="21"/>
  <c r="AS6" i="21"/>
  <c r="AT6" i="21"/>
  <c r="AU6" i="21"/>
  <c r="AV6" i="21"/>
  <c r="AW6" i="21"/>
  <c r="AX6" i="21"/>
  <c r="AY6" i="21"/>
  <c r="AZ6" i="21"/>
  <c r="BA6" i="21"/>
  <c r="BB6" i="21"/>
  <c r="BC6" i="21"/>
  <c r="BD6" i="21"/>
  <c r="C7" i="21"/>
  <c r="D7" i="21"/>
  <c r="E7" i="21"/>
  <c r="F7" i="21"/>
  <c r="G7" i="21"/>
  <c r="H7" i="21"/>
  <c r="I7" i="21"/>
  <c r="J7" i="21"/>
  <c r="K7" i="21"/>
  <c r="L7" i="21"/>
  <c r="M7" i="21"/>
  <c r="N7" i="21"/>
  <c r="O7" i="21"/>
  <c r="P7" i="21"/>
  <c r="Q7" i="21"/>
  <c r="R7" i="21"/>
  <c r="S7" i="21"/>
  <c r="T7" i="21"/>
  <c r="U7" i="21"/>
  <c r="V7" i="21"/>
  <c r="W7" i="21"/>
  <c r="X7" i="21"/>
  <c r="Y7" i="21"/>
  <c r="Z7" i="21"/>
  <c r="AA7" i="21"/>
  <c r="AB7" i="21"/>
  <c r="AC7" i="21"/>
  <c r="AD7" i="21"/>
  <c r="AE7" i="21"/>
  <c r="AF7" i="21"/>
  <c r="AG7" i="21"/>
  <c r="AH7" i="21"/>
  <c r="AI7" i="21"/>
  <c r="AJ7" i="21"/>
  <c r="AK7" i="21"/>
  <c r="AL7" i="21"/>
  <c r="AM7" i="21"/>
  <c r="AN7" i="21"/>
  <c r="AO7" i="21"/>
  <c r="AP7" i="21"/>
  <c r="AQ7" i="21"/>
  <c r="AR7" i="21"/>
  <c r="AS7" i="21"/>
  <c r="AT7" i="21"/>
  <c r="AU7" i="21"/>
  <c r="AV7" i="21"/>
  <c r="AW7" i="21"/>
  <c r="AX7" i="21"/>
  <c r="AY7" i="21"/>
  <c r="AZ7" i="21"/>
  <c r="BA7" i="21"/>
  <c r="BB7" i="21"/>
  <c r="BC7" i="21"/>
  <c r="BD7" i="21"/>
  <c r="C8" i="21"/>
  <c r="D8" i="21"/>
  <c r="E8" i="21"/>
  <c r="F8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AF8" i="21"/>
  <c r="AG8" i="21"/>
  <c r="AH8" i="21"/>
  <c r="AI8" i="21"/>
  <c r="AJ8" i="21"/>
  <c r="AK8" i="21"/>
  <c r="AL8" i="21"/>
  <c r="AM8" i="21"/>
  <c r="AN8" i="21"/>
  <c r="AO8" i="21"/>
  <c r="AP8" i="21"/>
  <c r="AQ8" i="21"/>
  <c r="AR8" i="21"/>
  <c r="AS8" i="21"/>
  <c r="AT8" i="21"/>
  <c r="AU8" i="21"/>
  <c r="AV8" i="21"/>
  <c r="AW8" i="21"/>
  <c r="AX8" i="21"/>
  <c r="AY8" i="21"/>
  <c r="AZ8" i="21"/>
  <c r="BA8" i="21"/>
  <c r="BB8" i="21"/>
  <c r="BC8" i="21"/>
  <c r="BD8" i="21"/>
  <c r="C9" i="21"/>
  <c r="D9" i="21"/>
  <c r="E9" i="21"/>
  <c r="F9" i="21"/>
  <c r="G9" i="21"/>
  <c r="H9" i="21"/>
  <c r="I9" i="21"/>
  <c r="J9" i="21"/>
  <c r="K9" i="21"/>
  <c r="L9" i="21"/>
  <c r="M9" i="21"/>
  <c r="N9" i="21"/>
  <c r="O9" i="21"/>
  <c r="P9" i="21"/>
  <c r="Q9" i="21"/>
  <c r="R9" i="21"/>
  <c r="S9" i="21"/>
  <c r="T9" i="21"/>
  <c r="U9" i="21"/>
  <c r="V9" i="21"/>
  <c r="W9" i="21"/>
  <c r="X9" i="21"/>
  <c r="Y9" i="21"/>
  <c r="Z9" i="21"/>
  <c r="AA9" i="21"/>
  <c r="AB9" i="21"/>
  <c r="AC9" i="21"/>
  <c r="AD9" i="21"/>
  <c r="AE9" i="21"/>
  <c r="AF9" i="21"/>
  <c r="AG9" i="21"/>
  <c r="AH9" i="21"/>
  <c r="AI9" i="21"/>
  <c r="AJ9" i="21"/>
  <c r="AK9" i="21"/>
  <c r="AL9" i="21"/>
  <c r="AM9" i="21"/>
  <c r="AN9" i="21"/>
  <c r="AO9" i="21"/>
  <c r="AP9" i="21"/>
  <c r="AQ9" i="21"/>
  <c r="AR9" i="21"/>
  <c r="AS9" i="21"/>
  <c r="AT9" i="21"/>
  <c r="AU9" i="21"/>
  <c r="AV9" i="21"/>
  <c r="AW9" i="21"/>
  <c r="AX9" i="21"/>
  <c r="AY9" i="21"/>
  <c r="AZ9" i="21"/>
  <c r="BA9" i="21"/>
  <c r="BB9" i="21"/>
  <c r="BC9" i="21"/>
  <c r="BD9" i="21"/>
  <c r="C10" i="21"/>
  <c r="D10" i="21"/>
  <c r="E10" i="21"/>
  <c r="F10" i="21"/>
  <c r="G10" i="21"/>
  <c r="H10" i="21"/>
  <c r="I10" i="21"/>
  <c r="J10" i="21"/>
  <c r="K10" i="21"/>
  <c r="L10" i="21"/>
  <c r="M10" i="21"/>
  <c r="N10" i="21"/>
  <c r="O10" i="21"/>
  <c r="P10" i="21"/>
  <c r="Q10" i="21"/>
  <c r="R10" i="21"/>
  <c r="S10" i="21"/>
  <c r="T10" i="21"/>
  <c r="U10" i="21"/>
  <c r="V10" i="21"/>
  <c r="W10" i="21"/>
  <c r="X10" i="21"/>
  <c r="Y10" i="21"/>
  <c r="Z10" i="21"/>
  <c r="AA10" i="21"/>
  <c r="AB10" i="21"/>
  <c r="AC10" i="21"/>
  <c r="AD10" i="21"/>
  <c r="AE10" i="21"/>
  <c r="AF10" i="21"/>
  <c r="AG10" i="21"/>
  <c r="AH10" i="21"/>
  <c r="AI10" i="21"/>
  <c r="AJ10" i="21"/>
  <c r="AK10" i="21"/>
  <c r="AL10" i="21"/>
  <c r="AM10" i="21"/>
  <c r="AN10" i="21"/>
  <c r="AO10" i="21"/>
  <c r="AP10" i="21"/>
  <c r="AQ10" i="21"/>
  <c r="AR10" i="21"/>
  <c r="AS10" i="21"/>
  <c r="AT10" i="21"/>
  <c r="AU10" i="21"/>
  <c r="AV10" i="21"/>
  <c r="AW10" i="21"/>
  <c r="AX10" i="21"/>
  <c r="AY10" i="21"/>
  <c r="AZ10" i="21"/>
  <c r="BA10" i="21"/>
  <c r="BB10" i="21"/>
  <c r="BC10" i="21"/>
  <c r="BD10" i="21"/>
  <c r="C11" i="21"/>
  <c r="D11" i="21"/>
  <c r="E11" i="21"/>
  <c r="F11" i="21"/>
  <c r="G11" i="21"/>
  <c r="H11" i="21"/>
  <c r="I11" i="21"/>
  <c r="J11" i="21"/>
  <c r="K11" i="21"/>
  <c r="L11" i="21"/>
  <c r="M11" i="21"/>
  <c r="N11" i="21"/>
  <c r="O11" i="21"/>
  <c r="P11" i="21"/>
  <c r="Q11" i="21"/>
  <c r="R11" i="21"/>
  <c r="S11" i="21"/>
  <c r="T11" i="21"/>
  <c r="U11" i="21"/>
  <c r="V11" i="21"/>
  <c r="W11" i="21"/>
  <c r="X11" i="21"/>
  <c r="Y11" i="21"/>
  <c r="Z11" i="21"/>
  <c r="AA11" i="21"/>
  <c r="AB11" i="21"/>
  <c r="AC11" i="21"/>
  <c r="AD11" i="21"/>
  <c r="AE11" i="21"/>
  <c r="AF11" i="21"/>
  <c r="AG11" i="21"/>
  <c r="AH11" i="21"/>
  <c r="AI11" i="21"/>
  <c r="AJ11" i="21"/>
  <c r="AK11" i="21"/>
  <c r="AL11" i="21"/>
  <c r="AM11" i="21"/>
  <c r="AN11" i="21"/>
  <c r="AO11" i="21"/>
  <c r="AP11" i="21"/>
  <c r="AQ11" i="21"/>
  <c r="AR11" i="21"/>
  <c r="AS11" i="21"/>
  <c r="AT11" i="21"/>
  <c r="AU11" i="21"/>
  <c r="AV11" i="21"/>
  <c r="AW11" i="21"/>
  <c r="AX11" i="21"/>
  <c r="AY11" i="21"/>
  <c r="AZ11" i="21"/>
  <c r="BA11" i="21"/>
  <c r="BB11" i="21"/>
  <c r="BC11" i="21"/>
  <c r="BD11" i="21"/>
  <c r="C12" i="21"/>
  <c r="D12" i="21"/>
  <c r="E12" i="21"/>
  <c r="F12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V12" i="21"/>
  <c r="W12" i="21"/>
  <c r="X12" i="21"/>
  <c r="Y12" i="21"/>
  <c r="Z12" i="21"/>
  <c r="AA12" i="21"/>
  <c r="AB12" i="21"/>
  <c r="AC12" i="21"/>
  <c r="AD12" i="21"/>
  <c r="AE12" i="21"/>
  <c r="AF12" i="21"/>
  <c r="AG12" i="21"/>
  <c r="AH12" i="21"/>
  <c r="AI12" i="21"/>
  <c r="AJ12" i="21"/>
  <c r="AK12" i="21"/>
  <c r="AL12" i="21"/>
  <c r="AM12" i="21"/>
  <c r="AN12" i="21"/>
  <c r="AO12" i="21"/>
  <c r="AP12" i="21"/>
  <c r="AQ12" i="21"/>
  <c r="AR12" i="21"/>
  <c r="AS12" i="21"/>
  <c r="AT12" i="21"/>
  <c r="AU12" i="21"/>
  <c r="AV12" i="21"/>
  <c r="AW12" i="21"/>
  <c r="AX12" i="21"/>
  <c r="AY12" i="21"/>
  <c r="AZ12" i="21"/>
  <c r="BA12" i="21"/>
  <c r="BB12" i="21"/>
  <c r="BC12" i="21"/>
  <c r="BD12" i="21"/>
  <c r="C13" i="21"/>
  <c r="D13" i="21"/>
  <c r="E13" i="21"/>
  <c r="F13" i="21"/>
  <c r="G13" i="21"/>
  <c r="H13" i="21"/>
  <c r="I13" i="21"/>
  <c r="J13" i="21"/>
  <c r="K13" i="21"/>
  <c r="L13" i="21"/>
  <c r="M13" i="21"/>
  <c r="N13" i="21"/>
  <c r="O13" i="21"/>
  <c r="P13" i="21"/>
  <c r="Q13" i="21"/>
  <c r="R13" i="21"/>
  <c r="S13" i="21"/>
  <c r="T13" i="21"/>
  <c r="U13" i="21"/>
  <c r="V13" i="21"/>
  <c r="W13" i="21"/>
  <c r="X13" i="21"/>
  <c r="Y13" i="21"/>
  <c r="Z13" i="21"/>
  <c r="AA13" i="21"/>
  <c r="AB13" i="21"/>
  <c r="AC13" i="21"/>
  <c r="AD13" i="21"/>
  <c r="AE13" i="21"/>
  <c r="AF13" i="21"/>
  <c r="AG13" i="21"/>
  <c r="AH13" i="21"/>
  <c r="AI13" i="21"/>
  <c r="AJ13" i="21"/>
  <c r="AK13" i="21"/>
  <c r="AL13" i="21"/>
  <c r="AM13" i="21"/>
  <c r="AN13" i="21"/>
  <c r="AO13" i="21"/>
  <c r="AP13" i="21"/>
  <c r="AQ13" i="21"/>
  <c r="AR13" i="21"/>
  <c r="AS13" i="21"/>
  <c r="AT13" i="21"/>
  <c r="AU13" i="21"/>
  <c r="AV13" i="21"/>
  <c r="AW13" i="21"/>
  <c r="AX13" i="21"/>
  <c r="AY13" i="21"/>
  <c r="AZ13" i="21"/>
  <c r="BA13" i="21"/>
  <c r="BB13" i="21"/>
  <c r="BC13" i="21"/>
  <c r="BD13" i="21"/>
  <c r="C14" i="21"/>
  <c r="D14" i="21"/>
  <c r="E14" i="21"/>
  <c r="F14" i="21"/>
  <c r="G14" i="21"/>
  <c r="H14" i="21"/>
  <c r="I14" i="21"/>
  <c r="J14" i="21"/>
  <c r="K14" i="21"/>
  <c r="L14" i="21"/>
  <c r="M14" i="21"/>
  <c r="N14" i="21"/>
  <c r="O14" i="21"/>
  <c r="P14" i="21"/>
  <c r="Q14" i="21"/>
  <c r="R14" i="21"/>
  <c r="S14" i="21"/>
  <c r="T14" i="21"/>
  <c r="U14" i="21"/>
  <c r="V14" i="21"/>
  <c r="W14" i="21"/>
  <c r="X14" i="21"/>
  <c r="Y14" i="21"/>
  <c r="Z14" i="21"/>
  <c r="AA14" i="21"/>
  <c r="AB14" i="21"/>
  <c r="AC14" i="21"/>
  <c r="AD14" i="21"/>
  <c r="AE14" i="21"/>
  <c r="AF14" i="21"/>
  <c r="AG14" i="21"/>
  <c r="AH14" i="21"/>
  <c r="AI14" i="21"/>
  <c r="AJ14" i="21"/>
  <c r="AK14" i="21"/>
  <c r="AL14" i="21"/>
  <c r="AM14" i="21"/>
  <c r="AN14" i="21"/>
  <c r="AO14" i="21"/>
  <c r="AP14" i="21"/>
  <c r="AQ14" i="21"/>
  <c r="AR14" i="21"/>
  <c r="AS14" i="21"/>
  <c r="AT14" i="21"/>
  <c r="AU14" i="21"/>
  <c r="AV14" i="21"/>
  <c r="AW14" i="21"/>
  <c r="AX14" i="21"/>
  <c r="AY14" i="21"/>
  <c r="AZ14" i="21"/>
  <c r="BA14" i="21"/>
  <c r="BB14" i="21"/>
  <c r="BC14" i="21"/>
  <c r="BD14" i="21"/>
  <c r="C15" i="21"/>
  <c r="D15" i="21"/>
  <c r="E15" i="21"/>
  <c r="F15" i="21"/>
  <c r="G15" i="21"/>
  <c r="H15" i="21"/>
  <c r="I15" i="21"/>
  <c r="J15" i="21"/>
  <c r="K15" i="21"/>
  <c r="L15" i="21"/>
  <c r="M15" i="21"/>
  <c r="N15" i="21"/>
  <c r="O15" i="21"/>
  <c r="P15" i="21"/>
  <c r="Q15" i="21"/>
  <c r="R15" i="21"/>
  <c r="S15" i="21"/>
  <c r="T15" i="21"/>
  <c r="U15" i="21"/>
  <c r="V15" i="21"/>
  <c r="W15" i="21"/>
  <c r="X15" i="21"/>
  <c r="Y15" i="21"/>
  <c r="Z15" i="21"/>
  <c r="AA15" i="21"/>
  <c r="AB15" i="21"/>
  <c r="AC15" i="21"/>
  <c r="AD15" i="21"/>
  <c r="AE15" i="21"/>
  <c r="AF15" i="21"/>
  <c r="AG15" i="21"/>
  <c r="AH15" i="21"/>
  <c r="AI15" i="21"/>
  <c r="AJ15" i="21"/>
  <c r="AK15" i="21"/>
  <c r="AL15" i="21"/>
  <c r="AM15" i="21"/>
  <c r="AN15" i="21"/>
  <c r="AO15" i="21"/>
  <c r="AP15" i="21"/>
  <c r="AQ15" i="21"/>
  <c r="AR15" i="21"/>
  <c r="AS15" i="21"/>
  <c r="AT15" i="21"/>
  <c r="AU15" i="21"/>
  <c r="AV15" i="21"/>
  <c r="AW15" i="21"/>
  <c r="AX15" i="21"/>
  <c r="AY15" i="21"/>
  <c r="AZ15" i="21"/>
  <c r="BA15" i="21"/>
  <c r="BB15" i="21"/>
  <c r="BC15" i="21"/>
  <c r="BD15" i="21"/>
  <c r="C16" i="21"/>
  <c r="D16" i="21"/>
  <c r="E16" i="21"/>
  <c r="F16" i="21"/>
  <c r="G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Z16" i="21"/>
  <c r="AA16" i="21"/>
  <c r="AB16" i="21"/>
  <c r="AC16" i="21"/>
  <c r="AD16" i="21"/>
  <c r="AE16" i="21"/>
  <c r="AF16" i="21"/>
  <c r="AG16" i="21"/>
  <c r="AH16" i="21"/>
  <c r="AI16" i="21"/>
  <c r="AJ16" i="21"/>
  <c r="AK16" i="21"/>
  <c r="AL16" i="21"/>
  <c r="AM16" i="21"/>
  <c r="AN16" i="21"/>
  <c r="AO16" i="21"/>
  <c r="AP16" i="21"/>
  <c r="AQ16" i="21"/>
  <c r="AR16" i="21"/>
  <c r="AS16" i="21"/>
  <c r="AT16" i="21"/>
  <c r="AU16" i="21"/>
  <c r="AV16" i="21"/>
  <c r="AW16" i="21"/>
  <c r="AX16" i="21"/>
  <c r="AY16" i="21"/>
  <c r="AZ16" i="21"/>
  <c r="BA16" i="21"/>
  <c r="BB16" i="21"/>
  <c r="BC16" i="21"/>
  <c r="BD16" i="21"/>
  <c r="C17" i="21"/>
  <c r="D17" i="21"/>
  <c r="E17" i="21"/>
  <c r="F17" i="21"/>
  <c r="G17" i="21"/>
  <c r="H17" i="21"/>
  <c r="I17" i="21"/>
  <c r="J17" i="21"/>
  <c r="K17" i="21"/>
  <c r="L17" i="21"/>
  <c r="M17" i="21"/>
  <c r="N17" i="21"/>
  <c r="O17" i="21"/>
  <c r="P17" i="21"/>
  <c r="Q17" i="21"/>
  <c r="R17" i="21"/>
  <c r="S17" i="21"/>
  <c r="T17" i="21"/>
  <c r="U17" i="21"/>
  <c r="V17" i="21"/>
  <c r="W17" i="21"/>
  <c r="X17" i="21"/>
  <c r="Y17" i="21"/>
  <c r="Z17" i="21"/>
  <c r="AA17" i="21"/>
  <c r="AB17" i="21"/>
  <c r="AC17" i="21"/>
  <c r="AD17" i="21"/>
  <c r="AE17" i="21"/>
  <c r="AF17" i="21"/>
  <c r="AG17" i="21"/>
  <c r="AH17" i="21"/>
  <c r="AI17" i="21"/>
  <c r="AJ17" i="21"/>
  <c r="AK17" i="21"/>
  <c r="AL17" i="21"/>
  <c r="AM17" i="21"/>
  <c r="AN17" i="21"/>
  <c r="AO17" i="21"/>
  <c r="AP17" i="21"/>
  <c r="AQ17" i="21"/>
  <c r="AR17" i="21"/>
  <c r="AS17" i="21"/>
  <c r="AT17" i="21"/>
  <c r="AU17" i="21"/>
  <c r="AV17" i="21"/>
  <c r="AW17" i="21"/>
  <c r="AX17" i="21"/>
  <c r="AY17" i="21"/>
  <c r="AZ17" i="21"/>
  <c r="BA17" i="21"/>
  <c r="BB17" i="21"/>
  <c r="BC17" i="21"/>
  <c r="BD17" i="21"/>
  <c r="C18" i="21"/>
  <c r="D18" i="21"/>
  <c r="E18" i="21"/>
  <c r="F18" i="21"/>
  <c r="G18" i="21"/>
  <c r="H18" i="21"/>
  <c r="I18" i="21"/>
  <c r="J18" i="21"/>
  <c r="K18" i="21"/>
  <c r="L18" i="21"/>
  <c r="M18" i="21"/>
  <c r="N18" i="21"/>
  <c r="O18" i="21"/>
  <c r="P18" i="21"/>
  <c r="Q18" i="21"/>
  <c r="R18" i="21"/>
  <c r="S18" i="21"/>
  <c r="T18" i="21"/>
  <c r="U18" i="21"/>
  <c r="V18" i="21"/>
  <c r="W18" i="21"/>
  <c r="X18" i="21"/>
  <c r="Y18" i="21"/>
  <c r="Z18" i="21"/>
  <c r="AA18" i="21"/>
  <c r="AB18" i="21"/>
  <c r="AC18" i="21"/>
  <c r="AD18" i="21"/>
  <c r="AE18" i="21"/>
  <c r="AF18" i="21"/>
  <c r="AG18" i="21"/>
  <c r="AH18" i="21"/>
  <c r="AI18" i="21"/>
  <c r="AJ18" i="21"/>
  <c r="AK18" i="21"/>
  <c r="AL18" i="21"/>
  <c r="AM18" i="21"/>
  <c r="AN18" i="21"/>
  <c r="AO18" i="21"/>
  <c r="AP18" i="21"/>
  <c r="AQ18" i="21"/>
  <c r="AR18" i="21"/>
  <c r="AS18" i="21"/>
  <c r="AT18" i="21"/>
  <c r="AU18" i="21"/>
  <c r="AV18" i="21"/>
  <c r="AW18" i="21"/>
  <c r="AX18" i="21"/>
  <c r="AY18" i="21"/>
  <c r="AZ18" i="21"/>
  <c r="BA18" i="21"/>
  <c r="BB18" i="21"/>
  <c r="BC18" i="21"/>
  <c r="BD18" i="21"/>
  <c r="C19" i="21"/>
  <c r="D19" i="21"/>
  <c r="E19" i="21"/>
  <c r="F19" i="21"/>
  <c r="G19" i="21"/>
  <c r="H19" i="21"/>
  <c r="I19" i="21"/>
  <c r="J19" i="21"/>
  <c r="K19" i="21"/>
  <c r="L19" i="21"/>
  <c r="M19" i="21"/>
  <c r="N19" i="21"/>
  <c r="O19" i="21"/>
  <c r="P19" i="21"/>
  <c r="Q19" i="21"/>
  <c r="R19" i="21"/>
  <c r="S19" i="21"/>
  <c r="T19" i="21"/>
  <c r="U19" i="21"/>
  <c r="V19" i="21"/>
  <c r="W19" i="21"/>
  <c r="X19" i="21"/>
  <c r="Y19" i="21"/>
  <c r="Z19" i="21"/>
  <c r="AA19" i="21"/>
  <c r="AB19" i="21"/>
  <c r="AC19" i="21"/>
  <c r="AD19" i="21"/>
  <c r="AE19" i="21"/>
  <c r="AF19" i="21"/>
  <c r="AG19" i="21"/>
  <c r="AH19" i="21"/>
  <c r="AI19" i="21"/>
  <c r="AJ19" i="21"/>
  <c r="AK19" i="21"/>
  <c r="AL19" i="21"/>
  <c r="AM19" i="21"/>
  <c r="AN19" i="21"/>
  <c r="AO19" i="21"/>
  <c r="AP19" i="21"/>
  <c r="AQ19" i="21"/>
  <c r="AR19" i="21"/>
  <c r="AS19" i="21"/>
  <c r="AT19" i="21"/>
  <c r="AU19" i="21"/>
  <c r="AV19" i="21"/>
  <c r="AW19" i="21"/>
  <c r="AX19" i="21"/>
  <c r="AY19" i="21"/>
  <c r="AZ19" i="21"/>
  <c r="BA19" i="21"/>
  <c r="BB19" i="21"/>
  <c r="BC19" i="21"/>
  <c r="BD19" i="21"/>
  <c r="C20" i="21"/>
  <c r="D20" i="21"/>
  <c r="E20" i="21"/>
  <c r="F20" i="21"/>
  <c r="G20" i="21"/>
  <c r="H20" i="21"/>
  <c r="I20" i="21"/>
  <c r="J20" i="21"/>
  <c r="K20" i="21"/>
  <c r="L20" i="21"/>
  <c r="M20" i="21"/>
  <c r="N20" i="21"/>
  <c r="O20" i="21"/>
  <c r="P20" i="21"/>
  <c r="Q20" i="21"/>
  <c r="R20" i="21"/>
  <c r="S20" i="21"/>
  <c r="T20" i="21"/>
  <c r="U20" i="21"/>
  <c r="V20" i="21"/>
  <c r="W20" i="21"/>
  <c r="X20" i="21"/>
  <c r="Y20" i="21"/>
  <c r="Z20" i="21"/>
  <c r="AA20" i="21"/>
  <c r="AB20" i="21"/>
  <c r="AC20" i="21"/>
  <c r="AD20" i="21"/>
  <c r="AE20" i="21"/>
  <c r="AF20" i="21"/>
  <c r="AG20" i="21"/>
  <c r="AH20" i="21"/>
  <c r="AI20" i="21"/>
  <c r="AJ20" i="21"/>
  <c r="AK20" i="21"/>
  <c r="AL20" i="21"/>
  <c r="AM20" i="21"/>
  <c r="AN20" i="21"/>
  <c r="AO20" i="21"/>
  <c r="AP20" i="21"/>
  <c r="AQ20" i="21"/>
  <c r="AR20" i="21"/>
  <c r="AS20" i="21"/>
  <c r="AT20" i="21"/>
  <c r="AU20" i="21"/>
  <c r="AV20" i="21"/>
  <c r="AW20" i="21"/>
  <c r="AX20" i="21"/>
  <c r="AY20" i="21"/>
  <c r="AZ20" i="21"/>
  <c r="BA20" i="21"/>
  <c r="BB20" i="21"/>
  <c r="BC20" i="21"/>
  <c r="BD20" i="21"/>
  <c r="C21" i="21"/>
  <c r="D21" i="21"/>
  <c r="E21" i="21"/>
  <c r="F21" i="21"/>
  <c r="G21" i="21"/>
  <c r="H21" i="21"/>
  <c r="I21" i="21"/>
  <c r="J21" i="21"/>
  <c r="K21" i="21"/>
  <c r="L21" i="21"/>
  <c r="M21" i="21"/>
  <c r="N21" i="21"/>
  <c r="O21" i="21"/>
  <c r="P21" i="21"/>
  <c r="Q21" i="21"/>
  <c r="R21" i="21"/>
  <c r="S21" i="21"/>
  <c r="T21" i="21"/>
  <c r="U21" i="21"/>
  <c r="V21" i="21"/>
  <c r="W21" i="21"/>
  <c r="X21" i="21"/>
  <c r="Y21" i="21"/>
  <c r="Z21" i="21"/>
  <c r="AA21" i="21"/>
  <c r="AB21" i="21"/>
  <c r="AC21" i="21"/>
  <c r="AD21" i="21"/>
  <c r="AE21" i="21"/>
  <c r="AF21" i="21"/>
  <c r="AG21" i="21"/>
  <c r="AH21" i="21"/>
  <c r="AI21" i="21"/>
  <c r="AJ21" i="21"/>
  <c r="AK21" i="21"/>
  <c r="AL21" i="21"/>
  <c r="AM21" i="21"/>
  <c r="AN21" i="21"/>
  <c r="AO21" i="21"/>
  <c r="AP21" i="21"/>
  <c r="AQ21" i="21"/>
  <c r="AR21" i="21"/>
  <c r="AS21" i="21"/>
  <c r="AT21" i="21"/>
  <c r="AU21" i="21"/>
  <c r="AV21" i="21"/>
  <c r="AW21" i="21"/>
  <c r="AX21" i="21"/>
  <c r="AY21" i="21"/>
  <c r="AZ21" i="21"/>
  <c r="BA21" i="21"/>
  <c r="BB21" i="21"/>
  <c r="BC21" i="21"/>
  <c r="BD21" i="21"/>
  <c r="C22" i="21"/>
  <c r="D22" i="21"/>
  <c r="E22" i="21"/>
  <c r="F22" i="21"/>
  <c r="G22" i="21"/>
  <c r="H22" i="21"/>
  <c r="I22" i="21"/>
  <c r="J22" i="21"/>
  <c r="K22" i="21"/>
  <c r="L22" i="21"/>
  <c r="M22" i="21"/>
  <c r="N22" i="21"/>
  <c r="O22" i="21"/>
  <c r="P22" i="21"/>
  <c r="Q22" i="21"/>
  <c r="R22" i="21"/>
  <c r="S22" i="21"/>
  <c r="T22" i="21"/>
  <c r="U22" i="21"/>
  <c r="V22" i="21"/>
  <c r="W22" i="21"/>
  <c r="X22" i="21"/>
  <c r="Y22" i="21"/>
  <c r="Z22" i="21"/>
  <c r="AA22" i="21"/>
  <c r="AB22" i="21"/>
  <c r="AC22" i="21"/>
  <c r="AD22" i="21"/>
  <c r="AE22" i="21"/>
  <c r="AF22" i="21"/>
  <c r="AG22" i="21"/>
  <c r="AH22" i="21"/>
  <c r="AI22" i="21"/>
  <c r="AJ22" i="21"/>
  <c r="AK22" i="21"/>
  <c r="AL22" i="21"/>
  <c r="AM22" i="21"/>
  <c r="AN22" i="21"/>
  <c r="AO22" i="21"/>
  <c r="AP22" i="21"/>
  <c r="AQ22" i="21"/>
  <c r="AR22" i="21"/>
  <c r="AS22" i="21"/>
  <c r="AT22" i="21"/>
  <c r="AU22" i="21"/>
  <c r="AV22" i="21"/>
  <c r="AW22" i="21"/>
  <c r="AX22" i="21"/>
  <c r="AY22" i="21"/>
  <c r="AZ22" i="21"/>
  <c r="BA22" i="21"/>
  <c r="BB22" i="21"/>
  <c r="BC22" i="21"/>
  <c r="BD22" i="21"/>
  <c r="C23" i="21"/>
  <c r="D23" i="21"/>
  <c r="E23" i="21"/>
  <c r="F23" i="21"/>
  <c r="G23" i="21"/>
  <c r="H23" i="21"/>
  <c r="I23" i="21"/>
  <c r="J23" i="21"/>
  <c r="K23" i="21"/>
  <c r="L23" i="21"/>
  <c r="M23" i="21"/>
  <c r="N23" i="21"/>
  <c r="O23" i="21"/>
  <c r="P23" i="21"/>
  <c r="Q23" i="21"/>
  <c r="R23" i="21"/>
  <c r="S23" i="21"/>
  <c r="T23" i="21"/>
  <c r="U23" i="21"/>
  <c r="V23" i="21"/>
  <c r="W23" i="21"/>
  <c r="X23" i="21"/>
  <c r="Y23" i="21"/>
  <c r="Z23" i="21"/>
  <c r="AA23" i="21"/>
  <c r="AB23" i="21"/>
  <c r="AC23" i="21"/>
  <c r="AD23" i="21"/>
  <c r="AE23" i="21"/>
  <c r="AF23" i="21"/>
  <c r="AG23" i="21"/>
  <c r="AH23" i="21"/>
  <c r="AI23" i="21"/>
  <c r="AJ23" i="21"/>
  <c r="AK23" i="21"/>
  <c r="AL23" i="21"/>
  <c r="AM23" i="21"/>
  <c r="AN23" i="21"/>
  <c r="AO23" i="21"/>
  <c r="AP23" i="21"/>
  <c r="AQ23" i="21"/>
  <c r="AR23" i="21"/>
  <c r="AS23" i="21"/>
  <c r="AT23" i="21"/>
  <c r="AU23" i="21"/>
  <c r="AV23" i="21"/>
  <c r="AW23" i="21"/>
  <c r="AX23" i="21"/>
  <c r="AY23" i="21"/>
  <c r="AZ23" i="21"/>
  <c r="BA23" i="21"/>
  <c r="BB23" i="21"/>
  <c r="BC23" i="21"/>
  <c r="BD23" i="21"/>
  <c r="C24" i="21"/>
  <c r="D24" i="21"/>
  <c r="E24" i="21"/>
  <c r="F24" i="21"/>
  <c r="G24" i="21"/>
  <c r="H24" i="21"/>
  <c r="I24" i="21"/>
  <c r="J24" i="21"/>
  <c r="K24" i="21"/>
  <c r="L24" i="21"/>
  <c r="M24" i="21"/>
  <c r="N24" i="21"/>
  <c r="O24" i="21"/>
  <c r="P24" i="21"/>
  <c r="Q24" i="21"/>
  <c r="R24" i="21"/>
  <c r="S24" i="21"/>
  <c r="T24" i="21"/>
  <c r="U24" i="21"/>
  <c r="V24" i="21"/>
  <c r="W24" i="21"/>
  <c r="X24" i="21"/>
  <c r="Y24" i="21"/>
  <c r="Z24" i="21"/>
  <c r="AA24" i="21"/>
  <c r="AB24" i="21"/>
  <c r="AC24" i="21"/>
  <c r="AD24" i="21"/>
  <c r="AE24" i="21"/>
  <c r="AF24" i="21"/>
  <c r="AG24" i="21"/>
  <c r="AH24" i="21"/>
  <c r="AI24" i="21"/>
  <c r="AJ24" i="21"/>
  <c r="AK24" i="21"/>
  <c r="AL24" i="21"/>
  <c r="AM24" i="21"/>
  <c r="AN24" i="21"/>
  <c r="AO24" i="21"/>
  <c r="AP24" i="21"/>
  <c r="AQ24" i="21"/>
  <c r="AR24" i="21"/>
  <c r="AS24" i="21"/>
  <c r="AT24" i="21"/>
  <c r="AU24" i="21"/>
  <c r="AV24" i="21"/>
  <c r="AW24" i="21"/>
  <c r="AX24" i="21"/>
  <c r="AY24" i="21"/>
  <c r="AZ24" i="21"/>
  <c r="BA24" i="21"/>
  <c r="BB24" i="21"/>
  <c r="BC24" i="21"/>
  <c r="BD24" i="21"/>
  <c r="C25" i="21"/>
  <c r="D25" i="21"/>
  <c r="E25" i="21"/>
  <c r="F25" i="21"/>
  <c r="G25" i="21"/>
  <c r="H25" i="21"/>
  <c r="I25" i="21"/>
  <c r="J25" i="21"/>
  <c r="K25" i="21"/>
  <c r="L25" i="21"/>
  <c r="M25" i="21"/>
  <c r="N25" i="21"/>
  <c r="O25" i="21"/>
  <c r="P25" i="21"/>
  <c r="Q25" i="21"/>
  <c r="R25" i="21"/>
  <c r="S25" i="21"/>
  <c r="T25" i="21"/>
  <c r="U25" i="21"/>
  <c r="V25" i="21"/>
  <c r="W25" i="21"/>
  <c r="X25" i="21"/>
  <c r="Y25" i="21"/>
  <c r="Z25" i="21"/>
  <c r="AA25" i="21"/>
  <c r="AB25" i="21"/>
  <c r="AC25" i="21"/>
  <c r="AD25" i="21"/>
  <c r="AE25" i="21"/>
  <c r="AF25" i="21"/>
  <c r="AG25" i="21"/>
  <c r="AH25" i="21"/>
  <c r="AI25" i="21"/>
  <c r="AJ25" i="21"/>
  <c r="AK25" i="21"/>
  <c r="AL25" i="21"/>
  <c r="AM25" i="21"/>
  <c r="AN25" i="21"/>
  <c r="AO25" i="21"/>
  <c r="AP25" i="21"/>
  <c r="AQ25" i="21"/>
  <c r="AR25" i="21"/>
  <c r="AS25" i="21"/>
  <c r="AT25" i="21"/>
  <c r="AU25" i="21"/>
  <c r="AV25" i="21"/>
  <c r="AW25" i="21"/>
  <c r="AX25" i="21"/>
  <c r="AY25" i="21"/>
  <c r="AZ25" i="21"/>
  <c r="BA25" i="21"/>
  <c r="BB25" i="21"/>
  <c r="BC25" i="21"/>
  <c r="BD25" i="21"/>
  <c r="C26" i="21"/>
  <c r="D26" i="21"/>
  <c r="E26" i="21"/>
  <c r="F26" i="21"/>
  <c r="G26" i="21"/>
  <c r="H26" i="21"/>
  <c r="I26" i="21"/>
  <c r="J26" i="21"/>
  <c r="K26" i="21"/>
  <c r="L26" i="21"/>
  <c r="M26" i="21"/>
  <c r="N26" i="21"/>
  <c r="O26" i="21"/>
  <c r="P26" i="21"/>
  <c r="Q26" i="21"/>
  <c r="R26" i="21"/>
  <c r="S26" i="21"/>
  <c r="T26" i="21"/>
  <c r="U26" i="21"/>
  <c r="V26" i="21"/>
  <c r="W26" i="21"/>
  <c r="X26" i="21"/>
  <c r="Y26" i="21"/>
  <c r="Z26" i="21"/>
  <c r="AA26" i="21"/>
  <c r="AB26" i="21"/>
  <c r="AC26" i="21"/>
  <c r="AD26" i="21"/>
  <c r="AE26" i="21"/>
  <c r="AF26" i="21"/>
  <c r="AG26" i="21"/>
  <c r="AH26" i="21"/>
  <c r="AI26" i="21"/>
  <c r="AJ26" i="21"/>
  <c r="AK26" i="21"/>
  <c r="AL26" i="21"/>
  <c r="AM26" i="21"/>
  <c r="AN26" i="21"/>
  <c r="AO26" i="21"/>
  <c r="AP26" i="21"/>
  <c r="AQ26" i="21"/>
  <c r="AR26" i="21"/>
  <c r="AS26" i="21"/>
  <c r="AT26" i="21"/>
  <c r="AU26" i="21"/>
  <c r="AV26" i="21"/>
  <c r="AW26" i="21"/>
  <c r="AX26" i="21"/>
  <c r="AY26" i="21"/>
  <c r="AZ26" i="21"/>
  <c r="BA26" i="21"/>
  <c r="BB26" i="21"/>
  <c r="BC26" i="21"/>
  <c r="BD26" i="21"/>
  <c r="C27" i="21"/>
  <c r="D27" i="21"/>
  <c r="E27" i="21"/>
  <c r="F27" i="21"/>
  <c r="G27" i="21"/>
  <c r="H27" i="21"/>
  <c r="I27" i="21"/>
  <c r="J27" i="21"/>
  <c r="K27" i="21"/>
  <c r="L27" i="21"/>
  <c r="M27" i="21"/>
  <c r="N27" i="21"/>
  <c r="O27" i="21"/>
  <c r="P27" i="21"/>
  <c r="Q27" i="21"/>
  <c r="R27" i="21"/>
  <c r="S27" i="21"/>
  <c r="T27" i="21"/>
  <c r="U27" i="21"/>
  <c r="V27" i="21"/>
  <c r="W27" i="21"/>
  <c r="X27" i="21"/>
  <c r="Y27" i="21"/>
  <c r="Z27" i="21"/>
  <c r="AA27" i="21"/>
  <c r="AB27" i="21"/>
  <c r="AC27" i="21"/>
  <c r="AD27" i="21"/>
  <c r="AE27" i="21"/>
  <c r="AF27" i="21"/>
  <c r="AG27" i="21"/>
  <c r="AH27" i="21"/>
  <c r="AI27" i="21"/>
  <c r="AJ27" i="21"/>
  <c r="AK27" i="21"/>
  <c r="AL27" i="21"/>
  <c r="AM27" i="21"/>
  <c r="AN27" i="21"/>
  <c r="AO27" i="21"/>
  <c r="AP27" i="21"/>
  <c r="AQ27" i="21"/>
  <c r="AR27" i="21"/>
  <c r="AS27" i="21"/>
  <c r="AT27" i="21"/>
  <c r="AU27" i="21"/>
  <c r="AV27" i="21"/>
  <c r="AW27" i="21"/>
  <c r="AX27" i="21"/>
  <c r="AY27" i="21"/>
  <c r="AZ27" i="21"/>
  <c r="BA27" i="21"/>
  <c r="BB27" i="21"/>
  <c r="BC27" i="21"/>
  <c r="BD27" i="21"/>
  <c r="C28" i="21"/>
  <c r="D28" i="21"/>
  <c r="E28" i="21"/>
  <c r="F28" i="21"/>
  <c r="G28" i="21"/>
  <c r="H28" i="21"/>
  <c r="I28" i="21"/>
  <c r="J28" i="21"/>
  <c r="K28" i="21"/>
  <c r="L28" i="21"/>
  <c r="M28" i="21"/>
  <c r="N28" i="21"/>
  <c r="O28" i="21"/>
  <c r="P28" i="21"/>
  <c r="Q28" i="21"/>
  <c r="R28" i="21"/>
  <c r="S28" i="21"/>
  <c r="T28" i="21"/>
  <c r="U28" i="21"/>
  <c r="V28" i="21"/>
  <c r="W28" i="21"/>
  <c r="X28" i="21"/>
  <c r="Y28" i="21"/>
  <c r="Z28" i="21"/>
  <c r="AA28" i="21"/>
  <c r="AB28" i="21"/>
  <c r="AC28" i="21"/>
  <c r="AD28" i="21"/>
  <c r="AE28" i="21"/>
  <c r="AF28" i="21"/>
  <c r="AG28" i="21"/>
  <c r="AH28" i="21"/>
  <c r="AI28" i="21"/>
  <c r="AJ28" i="21"/>
  <c r="AK28" i="21"/>
  <c r="AL28" i="21"/>
  <c r="AM28" i="21"/>
  <c r="AN28" i="21"/>
  <c r="AO28" i="21"/>
  <c r="AP28" i="21"/>
  <c r="AQ28" i="21"/>
  <c r="AR28" i="21"/>
  <c r="AS28" i="21"/>
  <c r="AT28" i="21"/>
  <c r="AU28" i="21"/>
  <c r="AV28" i="21"/>
  <c r="AW28" i="21"/>
  <c r="AX28" i="21"/>
  <c r="AY28" i="21"/>
  <c r="AZ28" i="21"/>
  <c r="BA28" i="21"/>
  <c r="BB28" i="21"/>
  <c r="BC28" i="21"/>
  <c r="BD28" i="21"/>
  <c r="C29" i="21"/>
  <c r="D29" i="21"/>
  <c r="E29" i="21"/>
  <c r="F29" i="21"/>
  <c r="G29" i="21"/>
  <c r="H29" i="21"/>
  <c r="I29" i="21"/>
  <c r="J29" i="21"/>
  <c r="K29" i="21"/>
  <c r="L29" i="21"/>
  <c r="M29" i="21"/>
  <c r="N29" i="21"/>
  <c r="O29" i="21"/>
  <c r="P29" i="21"/>
  <c r="Q29" i="21"/>
  <c r="R29" i="21"/>
  <c r="S29" i="21"/>
  <c r="T29" i="21"/>
  <c r="U29" i="21"/>
  <c r="V29" i="21"/>
  <c r="W29" i="21"/>
  <c r="X29" i="21"/>
  <c r="Y29" i="21"/>
  <c r="Z29" i="21"/>
  <c r="AA29" i="21"/>
  <c r="AB29" i="21"/>
  <c r="AC29" i="21"/>
  <c r="AD29" i="21"/>
  <c r="AE29" i="21"/>
  <c r="AF29" i="21"/>
  <c r="AG29" i="21"/>
  <c r="AH29" i="21"/>
  <c r="AI29" i="21"/>
  <c r="AJ29" i="21"/>
  <c r="AK29" i="21"/>
  <c r="AL29" i="21"/>
  <c r="AM29" i="21"/>
  <c r="AN29" i="21"/>
  <c r="AO29" i="21"/>
  <c r="AP29" i="21"/>
  <c r="AQ29" i="21"/>
  <c r="AR29" i="21"/>
  <c r="AS29" i="21"/>
  <c r="AT29" i="21"/>
  <c r="AU29" i="21"/>
  <c r="AV29" i="21"/>
  <c r="AW29" i="21"/>
  <c r="AX29" i="21"/>
  <c r="AY29" i="21"/>
  <c r="AZ29" i="21"/>
  <c r="BA29" i="21"/>
  <c r="BB29" i="21"/>
  <c r="BC29" i="21"/>
  <c r="BD29" i="21"/>
  <c r="C30" i="21"/>
  <c r="D30" i="21"/>
  <c r="E30" i="21"/>
  <c r="F30" i="21"/>
  <c r="G30" i="21"/>
  <c r="H30" i="21"/>
  <c r="I30" i="21"/>
  <c r="J30" i="21"/>
  <c r="K30" i="21"/>
  <c r="L30" i="21"/>
  <c r="M30" i="21"/>
  <c r="N30" i="21"/>
  <c r="O30" i="21"/>
  <c r="P30" i="21"/>
  <c r="Q30" i="21"/>
  <c r="R30" i="21"/>
  <c r="S30" i="21"/>
  <c r="T30" i="21"/>
  <c r="U30" i="21"/>
  <c r="V30" i="21"/>
  <c r="W30" i="21"/>
  <c r="X30" i="21"/>
  <c r="Y30" i="21"/>
  <c r="Z30" i="21"/>
  <c r="AA30" i="21"/>
  <c r="AB30" i="21"/>
  <c r="AC30" i="21"/>
  <c r="AD30" i="21"/>
  <c r="AE30" i="21"/>
  <c r="AF30" i="21"/>
  <c r="AG30" i="21"/>
  <c r="AH30" i="21"/>
  <c r="AI30" i="21"/>
  <c r="AJ30" i="21"/>
  <c r="AK30" i="21"/>
  <c r="AL30" i="21"/>
  <c r="AM30" i="21"/>
  <c r="AN30" i="21"/>
  <c r="AO30" i="21"/>
  <c r="AP30" i="21"/>
  <c r="AQ30" i="21"/>
  <c r="AR30" i="21"/>
  <c r="AS30" i="21"/>
  <c r="AT30" i="21"/>
  <c r="AU30" i="21"/>
  <c r="AV30" i="21"/>
  <c r="AW30" i="21"/>
  <c r="AX30" i="21"/>
  <c r="AY30" i="21"/>
  <c r="AZ30" i="21"/>
  <c r="BA30" i="21"/>
  <c r="BB30" i="21"/>
  <c r="BC30" i="21"/>
  <c r="BD30" i="21"/>
  <c r="C31" i="21"/>
  <c r="D31" i="21"/>
  <c r="E31" i="21"/>
  <c r="F31" i="21"/>
  <c r="G31" i="21"/>
  <c r="H31" i="21"/>
  <c r="I31" i="21"/>
  <c r="J31" i="21"/>
  <c r="K31" i="21"/>
  <c r="L31" i="21"/>
  <c r="M31" i="21"/>
  <c r="N31" i="21"/>
  <c r="O31" i="21"/>
  <c r="P31" i="21"/>
  <c r="Q31" i="21"/>
  <c r="R31" i="21"/>
  <c r="S31" i="21"/>
  <c r="T31" i="21"/>
  <c r="U31" i="21"/>
  <c r="V31" i="21"/>
  <c r="W31" i="21"/>
  <c r="X31" i="21"/>
  <c r="Y31" i="21"/>
  <c r="Z31" i="21"/>
  <c r="AA31" i="21"/>
  <c r="AB31" i="21"/>
  <c r="AC31" i="21"/>
  <c r="AD31" i="21"/>
  <c r="AE31" i="21"/>
  <c r="AF31" i="21"/>
  <c r="AG31" i="21"/>
  <c r="AH31" i="21"/>
  <c r="AI31" i="21"/>
  <c r="AJ31" i="21"/>
  <c r="AK31" i="21"/>
  <c r="AL31" i="21"/>
  <c r="AM31" i="21"/>
  <c r="AN31" i="21"/>
  <c r="AO31" i="21"/>
  <c r="AP31" i="21"/>
  <c r="AQ31" i="21"/>
  <c r="AR31" i="21"/>
  <c r="AS31" i="21"/>
  <c r="AT31" i="21"/>
  <c r="AU31" i="21"/>
  <c r="AV31" i="21"/>
  <c r="AW31" i="21"/>
  <c r="AX31" i="21"/>
  <c r="AY31" i="21"/>
  <c r="AZ31" i="21"/>
  <c r="BA31" i="21"/>
  <c r="BB31" i="21"/>
  <c r="BC31" i="21"/>
  <c r="BD31" i="21"/>
  <c r="C32" i="21"/>
  <c r="D32" i="21"/>
  <c r="E32" i="21"/>
  <c r="F32" i="21"/>
  <c r="G32" i="21"/>
  <c r="H32" i="21"/>
  <c r="I32" i="21"/>
  <c r="J32" i="21"/>
  <c r="K32" i="21"/>
  <c r="L32" i="21"/>
  <c r="M32" i="21"/>
  <c r="N32" i="21"/>
  <c r="O32" i="21"/>
  <c r="P32" i="21"/>
  <c r="Q32" i="21"/>
  <c r="R32" i="21"/>
  <c r="S32" i="21"/>
  <c r="T32" i="21"/>
  <c r="U32" i="21"/>
  <c r="V32" i="21"/>
  <c r="W32" i="21"/>
  <c r="X32" i="21"/>
  <c r="Y32" i="21"/>
  <c r="Z32" i="21"/>
  <c r="AA32" i="21"/>
  <c r="AB32" i="21"/>
  <c r="AC32" i="21"/>
  <c r="AD32" i="21"/>
  <c r="AE32" i="21"/>
  <c r="AF32" i="21"/>
  <c r="AG32" i="21"/>
  <c r="AH32" i="21"/>
  <c r="AI32" i="21"/>
  <c r="AJ32" i="21"/>
  <c r="AK32" i="21"/>
  <c r="AL32" i="21"/>
  <c r="AM32" i="21"/>
  <c r="AN32" i="21"/>
  <c r="AO32" i="21"/>
  <c r="AP32" i="21"/>
  <c r="AQ32" i="21"/>
  <c r="AR32" i="21"/>
  <c r="AS32" i="21"/>
  <c r="AT32" i="21"/>
  <c r="AU32" i="21"/>
  <c r="AV32" i="21"/>
  <c r="AW32" i="21"/>
  <c r="AX32" i="21"/>
  <c r="AY32" i="21"/>
  <c r="AZ32" i="21"/>
  <c r="BA32" i="21"/>
  <c r="BB32" i="21"/>
  <c r="BC32" i="21"/>
  <c r="BD32" i="21"/>
  <c r="C33" i="21"/>
  <c r="D33" i="21"/>
  <c r="E33" i="21"/>
  <c r="F33" i="21"/>
  <c r="G33" i="21"/>
  <c r="H33" i="21"/>
  <c r="I33" i="21"/>
  <c r="J33" i="21"/>
  <c r="K33" i="21"/>
  <c r="L33" i="21"/>
  <c r="M33" i="21"/>
  <c r="N33" i="21"/>
  <c r="O33" i="21"/>
  <c r="P33" i="21"/>
  <c r="Q33" i="21"/>
  <c r="R33" i="21"/>
  <c r="S33" i="21"/>
  <c r="T33" i="21"/>
  <c r="U33" i="21"/>
  <c r="V33" i="21"/>
  <c r="W33" i="21"/>
  <c r="X33" i="21"/>
  <c r="Y33" i="21"/>
  <c r="Z33" i="21"/>
  <c r="AA33" i="21"/>
  <c r="AB33" i="21"/>
  <c r="AC33" i="21"/>
  <c r="AD33" i="21"/>
  <c r="AE33" i="21"/>
  <c r="AF33" i="21"/>
  <c r="AG33" i="21"/>
  <c r="AH33" i="21"/>
  <c r="AI33" i="21"/>
  <c r="AJ33" i="21"/>
  <c r="AK33" i="21"/>
  <c r="AL33" i="21"/>
  <c r="AM33" i="21"/>
  <c r="AN33" i="21"/>
  <c r="AO33" i="21"/>
  <c r="AP33" i="21"/>
  <c r="AQ33" i="21"/>
  <c r="AR33" i="21"/>
  <c r="AS33" i="21"/>
  <c r="AT33" i="21"/>
  <c r="AU33" i="21"/>
  <c r="AV33" i="21"/>
  <c r="AW33" i="21"/>
  <c r="AX33" i="21"/>
  <c r="AY33" i="21"/>
  <c r="AZ33" i="21"/>
  <c r="BA33" i="21"/>
  <c r="BB33" i="21"/>
  <c r="BC33" i="21"/>
  <c r="BD33" i="21"/>
  <c r="C34" i="21"/>
  <c r="D34" i="21"/>
  <c r="E34" i="21"/>
  <c r="F34" i="21"/>
  <c r="G34" i="21"/>
  <c r="H34" i="21"/>
  <c r="I34" i="21"/>
  <c r="J34" i="21"/>
  <c r="K34" i="21"/>
  <c r="L34" i="21"/>
  <c r="M34" i="21"/>
  <c r="N34" i="21"/>
  <c r="O34" i="21"/>
  <c r="P34" i="21"/>
  <c r="Q34" i="21"/>
  <c r="R34" i="21"/>
  <c r="S34" i="21"/>
  <c r="T34" i="21"/>
  <c r="U34" i="21"/>
  <c r="V34" i="21"/>
  <c r="W34" i="21"/>
  <c r="X34" i="21"/>
  <c r="Y34" i="21"/>
  <c r="Z34" i="21"/>
  <c r="AA34" i="21"/>
  <c r="AB34" i="21"/>
  <c r="AC34" i="21"/>
  <c r="AD34" i="21"/>
  <c r="AE34" i="21"/>
  <c r="AF34" i="21"/>
  <c r="AG34" i="21"/>
  <c r="AH34" i="21"/>
  <c r="AI34" i="21"/>
  <c r="AJ34" i="21"/>
  <c r="AK34" i="21"/>
  <c r="AL34" i="21"/>
  <c r="AM34" i="21"/>
  <c r="AN34" i="21"/>
  <c r="AO34" i="21"/>
  <c r="AP34" i="21"/>
  <c r="AQ34" i="21"/>
  <c r="AR34" i="21"/>
  <c r="AS34" i="21"/>
  <c r="AT34" i="21"/>
  <c r="AU34" i="21"/>
  <c r="AV34" i="21"/>
  <c r="AW34" i="21"/>
  <c r="AX34" i="21"/>
  <c r="AY34" i="21"/>
  <c r="AZ34" i="21"/>
  <c r="BA34" i="21"/>
  <c r="BB34" i="21"/>
  <c r="BC34" i="21"/>
  <c r="BD34" i="21"/>
  <c r="C35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P35" i="21"/>
  <c r="Q35" i="21"/>
  <c r="R35" i="21"/>
  <c r="S35" i="21"/>
  <c r="T35" i="21"/>
  <c r="U35" i="21"/>
  <c r="V35" i="21"/>
  <c r="W35" i="21"/>
  <c r="X35" i="21"/>
  <c r="Y35" i="21"/>
  <c r="Z35" i="21"/>
  <c r="AA35" i="21"/>
  <c r="AB35" i="21"/>
  <c r="AC35" i="21"/>
  <c r="AD35" i="21"/>
  <c r="AE35" i="21"/>
  <c r="AF35" i="21"/>
  <c r="AG35" i="21"/>
  <c r="AH35" i="21"/>
  <c r="AI35" i="21"/>
  <c r="AJ35" i="21"/>
  <c r="AK35" i="21"/>
  <c r="AL35" i="21"/>
  <c r="AM35" i="21"/>
  <c r="AN35" i="21"/>
  <c r="AO35" i="21"/>
  <c r="AP35" i="21"/>
  <c r="AQ35" i="21"/>
  <c r="AR35" i="21"/>
  <c r="AS35" i="21"/>
  <c r="AT35" i="21"/>
  <c r="AU35" i="21"/>
  <c r="AV35" i="21"/>
  <c r="AW35" i="21"/>
  <c r="AX35" i="21"/>
  <c r="AY35" i="21"/>
  <c r="AZ35" i="21"/>
  <c r="BA35" i="21"/>
  <c r="BB35" i="21"/>
  <c r="BC35" i="21"/>
  <c r="BD35" i="21"/>
  <c r="C36" i="21"/>
  <c r="D36" i="21"/>
  <c r="E36" i="21"/>
  <c r="F36" i="21"/>
  <c r="G36" i="21"/>
  <c r="H36" i="21"/>
  <c r="I36" i="21"/>
  <c r="J36" i="21"/>
  <c r="K36" i="21"/>
  <c r="L36" i="21"/>
  <c r="M36" i="21"/>
  <c r="N36" i="21"/>
  <c r="O36" i="21"/>
  <c r="P36" i="21"/>
  <c r="Q36" i="21"/>
  <c r="R36" i="21"/>
  <c r="S36" i="21"/>
  <c r="T36" i="21"/>
  <c r="U36" i="21"/>
  <c r="V36" i="21"/>
  <c r="W36" i="21"/>
  <c r="X36" i="21"/>
  <c r="Y36" i="21"/>
  <c r="Z36" i="21"/>
  <c r="AA36" i="21"/>
  <c r="AB36" i="21"/>
  <c r="AC36" i="21"/>
  <c r="AD36" i="21"/>
  <c r="AE36" i="21"/>
  <c r="AF36" i="21"/>
  <c r="AG36" i="21"/>
  <c r="AH36" i="21"/>
  <c r="AI36" i="21"/>
  <c r="AJ36" i="21"/>
  <c r="AK36" i="21"/>
  <c r="AL36" i="21"/>
  <c r="AM36" i="21"/>
  <c r="AN36" i="21"/>
  <c r="AO36" i="21"/>
  <c r="AP36" i="21"/>
  <c r="AQ36" i="21"/>
  <c r="AR36" i="21"/>
  <c r="AS36" i="21"/>
  <c r="AT36" i="21"/>
  <c r="AU36" i="21"/>
  <c r="AV36" i="21"/>
  <c r="AW36" i="21"/>
  <c r="AX36" i="21"/>
  <c r="AY36" i="21"/>
  <c r="AZ36" i="21"/>
  <c r="BA36" i="21"/>
  <c r="BB36" i="21"/>
  <c r="BC36" i="21"/>
  <c r="BD36" i="21"/>
  <c r="C37" i="21"/>
  <c r="D37" i="21"/>
  <c r="E37" i="21"/>
  <c r="F37" i="21"/>
  <c r="G37" i="21"/>
  <c r="H37" i="21"/>
  <c r="I37" i="21"/>
  <c r="J37" i="21"/>
  <c r="K37" i="21"/>
  <c r="L37" i="21"/>
  <c r="M37" i="21"/>
  <c r="N37" i="21"/>
  <c r="O37" i="21"/>
  <c r="P37" i="21"/>
  <c r="Q37" i="21"/>
  <c r="R37" i="21"/>
  <c r="S37" i="21"/>
  <c r="T37" i="21"/>
  <c r="U37" i="21"/>
  <c r="V37" i="21"/>
  <c r="W37" i="21"/>
  <c r="X37" i="21"/>
  <c r="Y37" i="21"/>
  <c r="Z37" i="21"/>
  <c r="AA37" i="21"/>
  <c r="AB37" i="21"/>
  <c r="AC37" i="21"/>
  <c r="AD37" i="21"/>
  <c r="AE37" i="21"/>
  <c r="AF37" i="21"/>
  <c r="AG37" i="21"/>
  <c r="AH37" i="21"/>
  <c r="AI37" i="21"/>
  <c r="AJ37" i="21"/>
  <c r="AK37" i="21"/>
  <c r="AL37" i="21"/>
  <c r="AM37" i="21"/>
  <c r="AN37" i="21"/>
  <c r="AO37" i="21"/>
  <c r="AP37" i="21"/>
  <c r="AQ37" i="21"/>
  <c r="AR37" i="21"/>
  <c r="AS37" i="21"/>
  <c r="AT37" i="21"/>
  <c r="AU37" i="21"/>
  <c r="AV37" i="21"/>
  <c r="AW37" i="21"/>
  <c r="AX37" i="21"/>
  <c r="AY37" i="21"/>
  <c r="AZ37" i="21"/>
  <c r="BA37" i="21"/>
  <c r="BB37" i="21"/>
  <c r="BC37" i="21"/>
  <c r="BD37" i="21"/>
  <c r="C38" i="21"/>
  <c r="D38" i="21"/>
  <c r="E38" i="21"/>
  <c r="F38" i="21"/>
  <c r="G38" i="21"/>
  <c r="H38" i="21"/>
  <c r="I38" i="21"/>
  <c r="J38" i="21"/>
  <c r="K38" i="21"/>
  <c r="L38" i="21"/>
  <c r="M38" i="21"/>
  <c r="N38" i="21"/>
  <c r="O38" i="21"/>
  <c r="P38" i="21"/>
  <c r="Q38" i="21"/>
  <c r="R38" i="21"/>
  <c r="S38" i="21"/>
  <c r="T38" i="21"/>
  <c r="U38" i="21"/>
  <c r="V38" i="21"/>
  <c r="W38" i="21"/>
  <c r="X38" i="21"/>
  <c r="Y38" i="21"/>
  <c r="Z38" i="21"/>
  <c r="AA38" i="21"/>
  <c r="AB38" i="21"/>
  <c r="AC38" i="21"/>
  <c r="AD38" i="21"/>
  <c r="AE38" i="21"/>
  <c r="AF38" i="21"/>
  <c r="AG38" i="21"/>
  <c r="AH38" i="21"/>
  <c r="AI38" i="21"/>
  <c r="AJ38" i="21"/>
  <c r="AK38" i="21"/>
  <c r="AL38" i="21"/>
  <c r="AM38" i="21"/>
  <c r="AN38" i="21"/>
  <c r="AO38" i="21"/>
  <c r="AP38" i="21"/>
  <c r="AQ38" i="21"/>
  <c r="AR38" i="21"/>
  <c r="AS38" i="21"/>
  <c r="AT38" i="21"/>
  <c r="AU38" i="21"/>
  <c r="AV38" i="21"/>
  <c r="AW38" i="21"/>
  <c r="AX38" i="21"/>
  <c r="AY38" i="21"/>
  <c r="AZ38" i="21"/>
  <c r="BA38" i="21"/>
  <c r="BB38" i="21"/>
  <c r="BC38" i="21"/>
  <c r="BD38" i="21"/>
  <c r="C39" i="21"/>
  <c r="D39" i="21"/>
  <c r="E39" i="21"/>
  <c r="F39" i="21"/>
  <c r="G39" i="21"/>
  <c r="H39" i="21"/>
  <c r="I39" i="21"/>
  <c r="J39" i="21"/>
  <c r="K39" i="21"/>
  <c r="L39" i="21"/>
  <c r="M39" i="21"/>
  <c r="N39" i="21"/>
  <c r="O39" i="21"/>
  <c r="P39" i="21"/>
  <c r="Q39" i="21"/>
  <c r="R39" i="21"/>
  <c r="S39" i="21"/>
  <c r="T39" i="21"/>
  <c r="U39" i="21"/>
  <c r="V39" i="21"/>
  <c r="W39" i="21"/>
  <c r="X39" i="21"/>
  <c r="Y39" i="21"/>
  <c r="Z39" i="21"/>
  <c r="AA39" i="21"/>
  <c r="AB39" i="21"/>
  <c r="AC39" i="21"/>
  <c r="AD39" i="21"/>
  <c r="AE39" i="21"/>
  <c r="AF39" i="21"/>
  <c r="AG39" i="21"/>
  <c r="AH39" i="21"/>
  <c r="AI39" i="21"/>
  <c r="AJ39" i="21"/>
  <c r="AK39" i="21"/>
  <c r="AL39" i="21"/>
  <c r="AM39" i="21"/>
  <c r="AN39" i="21"/>
  <c r="AO39" i="21"/>
  <c r="AP39" i="21"/>
  <c r="AQ39" i="21"/>
  <c r="AR39" i="21"/>
  <c r="AS39" i="21"/>
  <c r="AT39" i="21"/>
  <c r="AU39" i="21"/>
  <c r="AV39" i="21"/>
  <c r="AW39" i="21"/>
  <c r="AX39" i="21"/>
  <c r="AY39" i="21"/>
  <c r="AZ39" i="21"/>
  <c r="BA39" i="21"/>
  <c r="BB39" i="21"/>
  <c r="BC39" i="21"/>
  <c r="BD39" i="21"/>
  <c r="C40" i="21"/>
  <c r="D40" i="21"/>
  <c r="E40" i="21"/>
  <c r="F40" i="21"/>
  <c r="G40" i="21"/>
  <c r="H40" i="21"/>
  <c r="I40" i="21"/>
  <c r="J40" i="21"/>
  <c r="K40" i="21"/>
  <c r="L40" i="21"/>
  <c r="M40" i="21"/>
  <c r="N40" i="21"/>
  <c r="O40" i="21"/>
  <c r="P40" i="21"/>
  <c r="Q40" i="21"/>
  <c r="R40" i="21"/>
  <c r="S40" i="21"/>
  <c r="T40" i="21"/>
  <c r="U40" i="21"/>
  <c r="V40" i="21"/>
  <c r="W40" i="21"/>
  <c r="X40" i="21"/>
  <c r="Y40" i="21"/>
  <c r="Z40" i="21"/>
  <c r="AA40" i="21"/>
  <c r="AB40" i="21"/>
  <c r="AC40" i="21"/>
  <c r="AD40" i="21"/>
  <c r="AE40" i="21"/>
  <c r="AF40" i="21"/>
  <c r="AG40" i="21"/>
  <c r="AH40" i="21"/>
  <c r="AI40" i="21"/>
  <c r="AJ40" i="21"/>
  <c r="AK40" i="21"/>
  <c r="AL40" i="21"/>
  <c r="AM40" i="21"/>
  <c r="AN40" i="21"/>
  <c r="AO40" i="21"/>
  <c r="AP40" i="21"/>
  <c r="AQ40" i="21"/>
  <c r="AR40" i="21"/>
  <c r="AS40" i="21"/>
  <c r="AT40" i="21"/>
  <c r="AU40" i="21"/>
  <c r="AV40" i="21"/>
  <c r="AW40" i="21"/>
  <c r="AX40" i="21"/>
  <c r="AY40" i="21"/>
  <c r="AZ40" i="21"/>
  <c r="BA40" i="21"/>
  <c r="BB40" i="21"/>
  <c r="BC40" i="21"/>
  <c r="BD40" i="21"/>
  <c r="C41" i="21"/>
  <c r="D41" i="21"/>
  <c r="E41" i="21"/>
  <c r="F41" i="21"/>
  <c r="G41" i="21"/>
  <c r="H41" i="21"/>
  <c r="I41" i="21"/>
  <c r="J41" i="21"/>
  <c r="K41" i="21"/>
  <c r="L41" i="21"/>
  <c r="M41" i="21"/>
  <c r="N41" i="21"/>
  <c r="O41" i="21"/>
  <c r="P41" i="21"/>
  <c r="Q41" i="21"/>
  <c r="R41" i="21"/>
  <c r="S41" i="21"/>
  <c r="T41" i="21"/>
  <c r="U41" i="21"/>
  <c r="V41" i="21"/>
  <c r="W41" i="21"/>
  <c r="X41" i="21"/>
  <c r="Y41" i="21"/>
  <c r="Z41" i="21"/>
  <c r="AA41" i="21"/>
  <c r="AB41" i="21"/>
  <c r="AC41" i="21"/>
  <c r="AD41" i="21"/>
  <c r="AE41" i="21"/>
  <c r="AF41" i="21"/>
  <c r="AG41" i="21"/>
  <c r="AH41" i="21"/>
  <c r="AI41" i="21"/>
  <c r="AJ41" i="21"/>
  <c r="AK41" i="21"/>
  <c r="AL41" i="21"/>
  <c r="AM41" i="21"/>
  <c r="AN41" i="21"/>
  <c r="AO41" i="21"/>
  <c r="AP41" i="21"/>
  <c r="AQ41" i="21"/>
  <c r="AR41" i="21"/>
  <c r="AS41" i="21"/>
  <c r="AT41" i="21"/>
  <c r="AU41" i="21"/>
  <c r="AV41" i="21"/>
  <c r="AW41" i="21"/>
  <c r="AX41" i="21"/>
  <c r="AY41" i="21"/>
  <c r="AZ41" i="21"/>
  <c r="BA41" i="21"/>
  <c r="BB41" i="21"/>
  <c r="BC41" i="21"/>
  <c r="BD41" i="21"/>
  <c r="C42" i="21"/>
  <c r="D42" i="21"/>
  <c r="E42" i="21"/>
  <c r="F42" i="21"/>
  <c r="G42" i="21"/>
  <c r="H42" i="21"/>
  <c r="I42" i="21"/>
  <c r="J42" i="21"/>
  <c r="K42" i="21"/>
  <c r="L42" i="21"/>
  <c r="M42" i="21"/>
  <c r="N42" i="21"/>
  <c r="O42" i="21"/>
  <c r="P42" i="21"/>
  <c r="Q42" i="21"/>
  <c r="R42" i="21"/>
  <c r="S42" i="21"/>
  <c r="T42" i="21"/>
  <c r="U42" i="21"/>
  <c r="V42" i="21"/>
  <c r="W42" i="21"/>
  <c r="X42" i="21"/>
  <c r="Y42" i="21"/>
  <c r="Z42" i="21"/>
  <c r="AA42" i="21"/>
  <c r="AB42" i="21"/>
  <c r="AC42" i="21"/>
  <c r="AD42" i="21"/>
  <c r="AE42" i="21"/>
  <c r="AF42" i="21"/>
  <c r="AG42" i="21"/>
  <c r="AH42" i="21"/>
  <c r="AI42" i="21"/>
  <c r="AJ42" i="21"/>
  <c r="AK42" i="21"/>
  <c r="AL42" i="21"/>
  <c r="AM42" i="21"/>
  <c r="AN42" i="21"/>
  <c r="AO42" i="21"/>
  <c r="AP42" i="21"/>
  <c r="AQ42" i="21"/>
  <c r="AR42" i="21"/>
  <c r="AS42" i="21"/>
  <c r="AT42" i="21"/>
  <c r="AU42" i="21"/>
  <c r="AV42" i="21"/>
  <c r="AW42" i="21"/>
  <c r="AX42" i="21"/>
  <c r="AY42" i="21"/>
  <c r="AZ42" i="21"/>
  <c r="BA42" i="21"/>
  <c r="BB42" i="21"/>
  <c r="BC42" i="21"/>
  <c r="BD42" i="21"/>
  <c r="C43" i="21"/>
  <c r="D43" i="21"/>
  <c r="E43" i="21"/>
  <c r="F43" i="21"/>
  <c r="G43" i="21"/>
  <c r="H43" i="21"/>
  <c r="I43" i="21"/>
  <c r="J43" i="21"/>
  <c r="K43" i="21"/>
  <c r="L43" i="21"/>
  <c r="M43" i="21"/>
  <c r="N43" i="21"/>
  <c r="O43" i="21"/>
  <c r="P43" i="21"/>
  <c r="Q43" i="21"/>
  <c r="R43" i="21"/>
  <c r="S43" i="21"/>
  <c r="T43" i="21"/>
  <c r="U43" i="21"/>
  <c r="V43" i="21"/>
  <c r="W43" i="21"/>
  <c r="X43" i="21"/>
  <c r="Y43" i="21"/>
  <c r="Z43" i="21"/>
  <c r="AA43" i="21"/>
  <c r="AB43" i="21"/>
  <c r="AC43" i="21"/>
  <c r="AD43" i="21"/>
  <c r="AE43" i="21"/>
  <c r="AF43" i="21"/>
  <c r="AG43" i="21"/>
  <c r="AH43" i="21"/>
  <c r="AI43" i="21"/>
  <c r="AJ43" i="21"/>
  <c r="AK43" i="21"/>
  <c r="AL43" i="21"/>
  <c r="AM43" i="21"/>
  <c r="AN43" i="21"/>
  <c r="AO43" i="21"/>
  <c r="AP43" i="21"/>
  <c r="AQ43" i="21"/>
  <c r="AR43" i="21"/>
  <c r="AS43" i="21"/>
  <c r="AT43" i="21"/>
  <c r="AU43" i="21"/>
  <c r="AV43" i="21"/>
  <c r="AW43" i="21"/>
  <c r="AX43" i="21"/>
  <c r="AY43" i="21"/>
  <c r="AZ43" i="21"/>
  <c r="BA43" i="21"/>
  <c r="BB43" i="21"/>
  <c r="BC43" i="21"/>
  <c r="BD43" i="21"/>
  <c r="C44" i="21"/>
  <c r="D44" i="21"/>
  <c r="E44" i="21"/>
  <c r="F44" i="21"/>
  <c r="G44" i="21"/>
  <c r="H44" i="21"/>
  <c r="I44" i="21"/>
  <c r="J44" i="21"/>
  <c r="K44" i="21"/>
  <c r="L44" i="21"/>
  <c r="M44" i="21"/>
  <c r="N44" i="21"/>
  <c r="O44" i="21"/>
  <c r="P44" i="21"/>
  <c r="Q44" i="21"/>
  <c r="R44" i="21"/>
  <c r="S44" i="21"/>
  <c r="T44" i="21"/>
  <c r="U44" i="21"/>
  <c r="V44" i="21"/>
  <c r="W44" i="21"/>
  <c r="X44" i="21"/>
  <c r="Y44" i="21"/>
  <c r="Z44" i="21"/>
  <c r="AA44" i="21"/>
  <c r="AB44" i="21"/>
  <c r="AC44" i="21"/>
  <c r="AD44" i="21"/>
  <c r="AE44" i="21"/>
  <c r="AF44" i="21"/>
  <c r="AG44" i="21"/>
  <c r="AH44" i="21"/>
  <c r="AI44" i="21"/>
  <c r="AJ44" i="21"/>
  <c r="AK44" i="21"/>
  <c r="AL44" i="21"/>
  <c r="AM44" i="21"/>
  <c r="AN44" i="21"/>
  <c r="AO44" i="21"/>
  <c r="AP44" i="21"/>
  <c r="AQ44" i="21"/>
  <c r="AR44" i="21"/>
  <c r="AS44" i="21"/>
  <c r="AT44" i="21"/>
  <c r="AU44" i="21"/>
  <c r="AV44" i="21"/>
  <c r="AW44" i="21"/>
  <c r="AX44" i="21"/>
  <c r="AY44" i="21"/>
  <c r="AZ44" i="21"/>
  <c r="BA44" i="21"/>
  <c r="BB44" i="21"/>
  <c r="BC44" i="21"/>
  <c r="BD44" i="21"/>
  <c r="C45" i="21"/>
  <c r="D45" i="21"/>
  <c r="E45" i="21"/>
  <c r="F45" i="21"/>
  <c r="G45" i="21"/>
  <c r="H45" i="21"/>
  <c r="I45" i="21"/>
  <c r="J45" i="21"/>
  <c r="K45" i="21"/>
  <c r="L45" i="21"/>
  <c r="M45" i="21"/>
  <c r="N45" i="21"/>
  <c r="O45" i="21"/>
  <c r="P45" i="21"/>
  <c r="Q45" i="21"/>
  <c r="R45" i="21"/>
  <c r="S45" i="21"/>
  <c r="T45" i="21"/>
  <c r="U45" i="21"/>
  <c r="V45" i="21"/>
  <c r="W45" i="21"/>
  <c r="X45" i="21"/>
  <c r="Y45" i="21"/>
  <c r="Z45" i="21"/>
  <c r="AA45" i="21"/>
  <c r="AB45" i="21"/>
  <c r="AC45" i="21"/>
  <c r="AD45" i="21"/>
  <c r="AE45" i="21"/>
  <c r="AF45" i="21"/>
  <c r="AG45" i="21"/>
  <c r="AH45" i="21"/>
  <c r="AI45" i="21"/>
  <c r="AJ45" i="21"/>
  <c r="AK45" i="21"/>
  <c r="AL45" i="21"/>
  <c r="AM45" i="21"/>
  <c r="AN45" i="21"/>
  <c r="AO45" i="21"/>
  <c r="AP45" i="21"/>
  <c r="AQ45" i="21"/>
  <c r="AR45" i="21"/>
  <c r="AS45" i="21"/>
  <c r="AT45" i="21"/>
  <c r="AU45" i="21"/>
  <c r="AV45" i="21"/>
  <c r="AW45" i="21"/>
  <c r="AX45" i="21"/>
  <c r="AY45" i="21"/>
  <c r="AZ45" i="21"/>
  <c r="BA45" i="21"/>
  <c r="BB45" i="21"/>
  <c r="BC45" i="21"/>
  <c r="BD45" i="21"/>
  <c r="C46" i="21"/>
  <c r="D46" i="21"/>
  <c r="E46" i="21"/>
  <c r="F46" i="21"/>
  <c r="G46" i="21"/>
  <c r="H46" i="21"/>
  <c r="I46" i="21"/>
  <c r="J46" i="21"/>
  <c r="K46" i="21"/>
  <c r="L46" i="21"/>
  <c r="M46" i="21"/>
  <c r="N46" i="21"/>
  <c r="O46" i="21"/>
  <c r="P46" i="21"/>
  <c r="Q46" i="21"/>
  <c r="R46" i="21"/>
  <c r="S46" i="21"/>
  <c r="T46" i="21"/>
  <c r="U46" i="21"/>
  <c r="V46" i="21"/>
  <c r="W46" i="21"/>
  <c r="X46" i="21"/>
  <c r="Y46" i="21"/>
  <c r="Z46" i="21"/>
  <c r="AA46" i="21"/>
  <c r="AB46" i="21"/>
  <c r="AC46" i="21"/>
  <c r="AD46" i="21"/>
  <c r="AE46" i="21"/>
  <c r="AF46" i="21"/>
  <c r="AG46" i="21"/>
  <c r="AH46" i="21"/>
  <c r="AI46" i="21"/>
  <c r="AJ46" i="21"/>
  <c r="AK46" i="21"/>
  <c r="AL46" i="21"/>
  <c r="AM46" i="21"/>
  <c r="AN46" i="21"/>
  <c r="AO46" i="21"/>
  <c r="AP46" i="21"/>
  <c r="AQ46" i="21"/>
  <c r="AR46" i="21"/>
  <c r="AS46" i="21"/>
  <c r="AT46" i="21"/>
  <c r="AU46" i="21"/>
  <c r="AV46" i="21"/>
  <c r="AW46" i="21"/>
  <c r="AX46" i="21"/>
  <c r="AY46" i="21"/>
  <c r="AZ46" i="21"/>
  <c r="BA46" i="21"/>
  <c r="BB46" i="21"/>
  <c r="BC46" i="21"/>
  <c r="BD46" i="21"/>
  <c r="C47" i="21"/>
  <c r="D47" i="21"/>
  <c r="E47" i="21"/>
  <c r="F47" i="21"/>
  <c r="G47" i="21"/>
  <c r="H47" i="21"/>
  <c r="I47" i="21"/>
  <c r="J47" i="21"/>
  <c r="K47" i="21"/>
  <c r="L47" i="21"/>
  <c r="M47" i="21"/>
  <c r="N47" i="21"/>
  <c r="O47" i="21"/>
  <c r="P47" i="21"/>
  <c r="Q47" i="21"/>
  <c r="R47" i="21"/>
  <c r="S47" i="21"/>
  <c r="T47" i="21"/>
  <c r="U47" i="21"/>
  <c r="V47" i="21"/>
  <c r="W47" i="21"/>
  <c r="X47" i="21"/>
  <c r="Y47" i="21"/>
  <c r="Z47" i="21"/>
  <c r="AA47" i="21"/>
  <c r="AB47" i="21"/>
  <c r="AC47" i="21"/>
  <c r="AD47" i="21"/>
  <c r="AE47" i="21"/>
  <c r="AF47" i="21"/>
  <c r="AG47" i="21"/>
  <c r="AH47" i="21"/>
  <c r="AI47" i="21"/>
  <c r="AJ47" i="21"/>
  <c r="AK47" i="21"/>
  <c r="AL47" i="21"/>
  <c r="AM47" i="21"/>
  <c r="AN47" i="21"/>
  <c r="AO47" i="21"/>
  <c r="AP47" i="21"/>
  <c r="AQ47" i="21"/>
  <c r="AR47" i="21"/>
  <c r="AS47" i="21"/>
  <c r="AT47" i="21"/>
  <c r="AU47" i="21"/>
  <c r="AV47" i="21"/>
  <c r="AW47" i="21"/>
  <c r="AX47" i="21"/>
  <c r="AY47" i="21"/>
  <c r="AZ47" i="21"/>
  <c r="BA47" i="21"/>
  <c r="BB47" i="21"/>
  <c r="BC47" i="21"/>
  <c r="BD47" i="21"/>
  <c r="D3" i="21"/>
  <c r="E3" i="21"/>
  <c r="F3" i="21"/>
  <c r="G3" i="21"/>
  <c r="H3" i="21"/>
  <c r="I3" i="21"/>
  <c r="J3" i="21"/>
  <c r="K3" i="21"/>
  <c r="L3" i="21"/>
  <c r="M3" i="21"/>
  <c r="N3" i="21"/>
  <c r="O3" i="21"/>
  <c r="P3" i="21"/>
  <c r="Q3" i="21"/>
  <c r="R3" i="21"/>
  <c r="S3" i="21"/>
  <c r="T3" i="21"/>
  <c r="U3" i="21"/>
  <c r="V3" i="21"/>
  <c r="W3" i="21"/>
  <c r="X3" i="21"/>
  <c r="Y3" i="21"/>
  <c r="Z3" i="21"/>
  <c r="AA3" i="21"/>
  <c r="AB3" i="21"/>
  <c r="AC3" i="21"/>
  <c r="AD3" i="21"/>
  <c r="AE3" i="21"/>
  <c r="AF3" i="21"/>
  <c r="AG3" i="21"/>
  <c r="AH3" i="21"/>
  <c r="AI3" i="21"/>
  <c r="AJ3" i="21"/>
  <c r="AK3" i="21"/>
  <c r="AL3" i="21"/>
  <c r="AM3" i="21"/>
  <c r="AN3" i="21"/>
  <c r="AO3" i="21"/>
  <c r="AP3" i="21"/>
  <c r="AQ3" i="21"/>
  <c r="AR3" i="21"/>
  <c r="AS3" i="21"/>
  <c r="AT3" i="21"/>
  <c r="AU3" i="21"/>
  <c r="AV3" i="21"/>
  <c r="AW3" i="21"/>
  <c r="AX3" i="21"/>
  <c r="AY3" i="21"/>
  <c r="AZ3" i="21"/>
  <c r="BA3" i="21"/>
  <c r="BB3" i="21"/>
  <c r="BC3" i="21"/>
  <c r="BD3" i="21"/>
  <c r="I2" i="21"/>
  <c r="I50" i="21" s="1"/>
  <c r="I54" i="21" s="1"/>
  <c r="J2" i="21"/>
  <c r="J50" i="21" s="1"/>
  <c r="J54" i="21" s="1"/>
  <c r="K2" i="21"/>
  <c r="L2" i="21"/>
  <c r="M2" i="21"/>
  <c r="M50" i="21" s="1"/>
  <c r="M54" i="21" s="1"/>
  <c r="N2" i="21"/>
  <c r="N50" i="21" s="1"/>
  <c r="N54" i="21" s="1"/>
  <c r="O2" i="21"/>
  <c r="O50" i="21" s="1"/>
  <c r="P2" i="21"/>
  <c r="P50" i="21" s="1"/>
  <c r="P54" i="21" s="1"/>
  <c r="Q2" i="21"/>
  <c r="R2" i="21"/>
  <c r="S2" i="21"/>
  <c r="S50" i="21" s="1"/>
  <c r="S54" i="21" s="1"/>
  <c r="T2" i="21"/>
  <c r="T50" i="21" s="1"/>
  <c r="T54" i="21" s="1"/>
  <c r="U2" i="21"/>
  <c r="U50" i="21" s="1"/>
  <c r="U54" i="21" s="1"/>
  <c r="V2" i="21"/>
  <c r="V50" i="21" s="1"/>
  <c r="V54" i="21" s="1"/>
  <c r="W2" i="21"/>
  <c r="X2" i="21"/>
  <c r="Y2" i="21"/>
  <c r="Y50" i="21" s="1"/>
  <c r="Y54" i="21" s="1"/>
  <c r="Z2" i="21"/>
  <c r="Z50" i="21" s="1"/>
  <c r="Z54" i="21" s="1"/>
  <c r="AA2" i="21"/>
  <c r="AA50" i="21" s="1"/>
  <c r="AA54" i="21" s="1"/>
  <c r="AB2" i="21"/>
  <c r="AB50" i="21" s="1"/>
  <c r="AB54" i="21" s="1"/>
  <c r="AC2" i="21"/>
  <c r="AD2" i="21"/>
  <c r="AE2" i="21"/>
  <c r="AE50" i="21" s="1"/>
  <c r="AE54" i="21" s="1"/>
  <c r="AF2" i="21"/>
  <c r="AF50" i="21" s="1"/>
  <c r="AF54" i="21" s="1"/>
  <c r="AG2" i="21"/>
  <c r="AG50" i="21" s="1"/>
  <c r="AG54" i="21" s="1"/>
  <c r="AH2" i="21"/>
  <c r="AH50" i="21" s="1"/>
  <c r="AH54" i="21" s="1"/>
  <c r="AI2" i="21"/>
  <c r="AJ2" i="21"/>
  <c r="AK2" i="21"/>
  <c r="AK54" i="21" s="1"/>
  <c r="AL2" i="21"/>
  <c r="AL50" i="21" s="1"/>
  <c r="AL54" i="21" s="1"/>
  <c r="AM2" i="21"/>
  <c r="AM50" i="21" s="1"/>
  <c r="AM54" i="21" s="1"/>
  <c r="AN2" i="21"/>
  <c r="AN50" i="21" s="1"/>
  <c r="AN54" i="21" s="1"/>
  <c r="AO2" i="21"/>
  <c r="AP2" i="21"/>
  <c r="AQ2" i="21"/>
  <c r="AQ50" i="21" s="1"/>
  <c r="AQ54" i="21" s="1"/>
  <c r="AR2" i="21"/>
  <c r="AR50" i="21" s="1"/>
  <c r="AR54" i="21" s="1"/>
  <c r="AS2" i="21"/>
  <c r="AS50" i="21" s="1"/>
  <c r="AS54" i="21" s="1"/>
  <c r="AT2" i="21"/>
  <c r="AT50" i="21" s="1"/>
  <c r="AT54" i="21" s="1"/>
  <c r="AU2" i="21"/>
  <c r="AV2" i="21"/>
  <c r="AW2" i="21"/>
  <c r="AW50" i="21" s="1"/>
  <c r="AW54" i="21" s="1"/>
  <c r="AX2" i="21"/>
  <c r="AX50" i="21" s="1"/>
  <c r="AX54" i="21" s="1"/>
  <c r="AY2" i="21"/>
  <c r="AY50" i="21" s="1"/>
  <c r="AY54" i="21" s="1"/>
  <c r="AZ2" i="21"/>
  <c r="AZ50" i="21" s="1"/>
  <c r="AZ54" i="21" s="1"/>
  <c r="BA2" i="21"/>
  <c r="BB2" i="21"/>
  <c r="BC2" i="21"/>
  <c r="BC50" i="21" s="1"/>
  <c r="BC54" i="21" s="1"/>
  <c r="BD50" i="21"/>
  <c r="E2" i="21"/>
  <c r="F2" i="21"/>
  <c r="G2" i="21"/>
  <c r="G50" i="21" s="1"/>
  <c r="G54" i="21" s="1"/>
  <c r="H2" i="21"/>
  <c r="H50" i="21" s="1"/>
  <c r="D2" i="21"/>
  <c r="D50" i="21" s="1"/>
  <c r="D54" i="21" s="1"/>
  <c r="C3" i="21"/>
  <c r="BE3" i="21" s="1" a="1"/>
  <c r="BE3" i="21" s="1"/>
  <c r="C2" i="21"/>
  <c r="BA2" i="20" a="1"/>
  <c r="BA2" i="20" s="1"/>
  <c r="BA3" i="20" a="1"/>
  <c r="BA3" i="20" s="1"/>
  <c r="BA4" i="20" a="1"/>
  <c r="BA4" i="20" s="1"/>
  <c r="BA5" i="20" a="1"/>
  <c r="BA5" i="20" s="1"/>
  <c r="BA6" i="20" a="1"/>
  <c r="BA6" i="20" s="1"/>
  <c r="BA7" i="20" a="1"/>
  <c r="BA7" i="20" s="1"/>
  <c r="BA8" i="20" a="1"/>
  <c r="BA8" i="20" s="1"/>
  <c r="BA9" i="20" a="1"/>
  <c r="BA9" i="20" s="1"/>
  <c r="BA10" i="20" a="1"/>
  <c r="BA10" i="20" s="1"/>
  <c r="BA11" i="20" a="1"/>
  <c r="BA11" i="20" s="1"/>
  <c r="BA12" i="20" a="1"/>
  <c r="BA12" i="20" s="1"/>
  <c r="BA13" i="20" a="1"/>
  <c r="BA13" i="20" s="1"/>
  <c r="BA14" i="20" a="1"/>
  <c r="BA14" i="20" s="1"/>
  <c r="BA15" i="20" a="1"/>
  <c r="BA15" i="20" s="1"/>
  <c r="BA16" i="20" a="1"/>
  <c r="BA16" i="20" s="1"/>
  <c r="BA17" i="20" a="1"/>
  <c r="BA17" i="20" s="1"/>
  <c r="BA18" i="20" a="1"/>
  <c r="BA18" i="20" s="1"/>
  <c r="BA19" i="20" a="1"/>
  <c r="BA19" i="20" s="1"/>
  <c r="BA20" i="20" a="1"/>
  <c r="BA20" i="20" s="1"/>
  <c r="BA21" i="20" a="1"/>
  <c r="BA21" i="20" s="1"/>
  <c r="BA22" i="20" a="1"/>
  <c r="BA22" i="20" s="1"/>
  <c r="BA23" i="20" a="1"/>
  <c r="BA23" i="20" s="1"/>
  <c r="BA24" i="20" a="1"/>
  <c r="BA24" i="20" s="1"/>
  <c r="BA25" i="20" a="1"/>
  <c r="BA25" i="20" s="1"/>
  <c r="BA26" i="20" a="1"/>
  <c r="BA26" i="20" s="1"/>
  <c r="BA27" i="20" a="1"/>
  <c r="BA27" i="20" s="1"/>
  <c r="BA28" i="20" a="1"/>
  <c r="BA28" i="20" s="1"/>
  <c r="BA29" i="20" a="1"/>
  <c r="BA29" i="20" s="1"/>
  <c r="BA30" i="20" a="1"/>
  <c r="BA30" i="20" s="1"/>
  <c r="BA31" i="20" a="1"/>
  <c r="BA31" i="20" s="1"/>
  <c r="BA32" i="20" a="1"/>
  <c r="BA32" i="20" s="1"/>
  <c r="BA33" i="20" a="1"/>
  <c r="BA33" i="20" s="1"/>
  <c r="BA34" i="20" a="1"/>
  <c r="BA34" i="20" s="1"/>
  <c r="BA35" i="20" a="1"/>
  <c r="BA35" i="20" s="1"/>
  <c r="BA36" i="20" a="1"/>
  <c r="BA36" i="20" s="1"/>
  <c r="BA37" i="20" a="1"/>
  <c r="BA37" i="20" s="1"/>
  <c r="BB37" i="20" s="1" a="1"/>
  <c r="BB37" i="20" s="1"/>
  <c r="BA38" i="20" a="1"/>
  <c r="BA38" i="20" s="1"/>
  <c r="BA39" i="20" a="1"/>
  <c r="BA39" i="20" s="1"/>
  <c r="BA40" i="20" a="1"/>
  <c r="BA40" i="20" s="1"/>
  <c r="BA41" i="20" a="1"/>
  <c r="BA41" i="20" s="1"/>
  <c r="BA42" i="20" a="1"/>
  <c r="BA42" i="20" s="1"/>
  <c r="BA43" i="20" a="1"/>
  <c r="BA43" i="20" s="1"/>
  <c r="BB43" i="20" s="1" a="1"/>
  <c r="BB43" i="20" s="1"/>
  <c r="BA44" i="20" a="1"/>
  <c r="BA44" i="20" s="1"/>
  <c r="BA45" i="20" a="1"/>
  <c r="BA45" i="20" s="1"/>
  <c r="BA46" i="20" a="1"/>
  <c r="BA46" i="20" s="1"/>
  <c r="BA47" i="20" a="1"/>
  <c r="BA47" i="20" s="1"/>
  <c r="BA48" i="20" a="1"/>
  <c r="BA48" i="20" s="1"/>
  <c r="BA49" i="20" a="1"/>
  <c r="BA49" i="20" s="1"/>
  <c r="AZ3" i="20" a="1"/>
  <c r="AZ3" i="20" s="1"/>
  <c r="AZ4" i="20" a="1"/>
  <c r="AZ4" i="20" s="1"/>
  <c r="AZ5" i="20" a="1"/>
  <c r="AZ5" i="20" s="1"/>
  <c r="AZ6" i="20" a="1"/>
  <c r="AZ6" i="20" s="1"/>
  <c r="AZ7" i="20" a="1"/>
  <c r="AZ7" i="20" s="1"/>
  <c r="AZ8" i="20" a="1"/>
  <c r="AZ8" i="20" s="1"/>
  <c r="AZ9" i="20" a="1"/>
  <c r="AZ9" i="20" s="1"/>
  <c r="AZ10" i="20" a="1"/>
  <c r="AZ10" i="20" s="1"/>
  <c r="AZ11" i="20" a="1"/>
  <c r="AZ11" i="20" s="1"/>
  <c r="AZ12" i="20" a="1"/>
  <c r="AZ12" i="20" s="1"/>
  <c r="AZ13" i="20" a="1"/>
  <c r="AZ13" i="20" s="1"/>
  <c r="AZ14" i="20" a="1"/>
  <c r="AZ14" i="20" s="1"/>
  <c r="AZ15" i="20" a="1"/>
  <c r="AZ15" i="20" s="1"/>
  <c r="AZ16" i="20" a="1"/>
  <c r="AZ16" i="20" s="1"/>
  <c r="AZ17" i="20" a="1"/>
  <c r="AZ17" i="20" s="1"/>
  <c r="AZ18" i="20" a="1"/>
  <c r="AZ18" i="20" s="1"/>
  <c r="AZ19" i="20" a="1"/>
  <c r="AZ19" i="20" s="1"/>
  <c r="AZ20" i="20" a="1"/>
  <c r="AZ20" i="20" s="1"/>
  <c r="AZ21" i="20" a="1"/>
  <c r="AZ21" i="20" s="1"/>
  <c r="AZ22" i="20" a="1"/>
  <c r="AZ22" i="20" s="1"/>
  <c r="AZ23" i="20" a="1"/>
  <c r="AZ23" i="20" s="1"/>
  <c r="AZ24" i="20" a="1"/>
  <c r="AZ24" i="20" s="1"/>
  <c r="AZ25" i="20" a="1"/>
  <c r="AZ25" i="20" s="1"/>
  <c r="AZ26" i="20" a="1"/>
  <c r="AZ26" i="20" s="1"/>
  <c r="AZ27" i="20" a="1"/>
  <c r="AZ27" i="20" s="1"/>
  <c r="AZ28" i="20" a="1"/>
  <c r="AZ28" i="20" s="1"/>
  <c r="AZ29" i="20" a="1"/>
  <c r="AZ29" i="20" s="1"/>
  <c r="AZ30" i="20" a="1"/>
  <c r="AZ30" i="20" s="1"/>
  <c r="AZ31" i="20" a="1"/>
  <c r="AZ31" i="20" s="1"/>
  <c r="AZ32" i="20" a="1"/>
  <c r="AZ32" i="20" s="1"/>
  <c r="AZ33" i="20" a="1"/>
  <c r="AZ33" i="20" s="1"/>
  <c r="AZ34" i="20" a="1"/>
  <c r="AZ34" i="20" s="1"/>
  <c r="AZ35" i="20" a="1"/>
  <c r="AZ35" i="20" s="1"/>
  <c r="AZ36" i="20" a="1"/>
  <c r="AZ36" i="20" s="1"/>
  <c r="AZ37" i="20" a="1"/>
  <c r="AZ37" i="20" s="1"/>
  <c r="AZ38" i="20" a="1"/>
  <c r="AZ38" i="20" s="1"/>
  <c r="AZ39" i="20" a="1"/>
  <c r="AZ39" i="20" s="1"/>
  <c r="AZ40" i="20" a="1"/>
  <c r="AZ40" i="20" s="1"/>
  <c r="AZ41" i="20" a="1"/>
  <c r="AZ41" i="20" s="1"/>
  <c r="AZ42" i="20" a="1"/>
  <c r="AZ42" i="20" s="1"/>
  <c r="AZ43" i="20" a="1"/>
  <c r="AZ43" i="20" s="1"/>
  <c r="AZ44" i="20" a="1"/>
  <c r="AZ44" i="20" s="1"/>
  <c r="AZ45" i="20" a="1"/>
  <c r="AZ45" i="20" s="1"/>
  <c r="AZ46" i="20" a="1"/>
  <c r="AZ46" i="20" s="1"/>
  <c r="AZ47" i="20" a="1"/>
  <c r="AZ47" i="20" s="1"/>
  <c r="AZ48" i="20" a="1"/>
  <c r="AZ48" i="20" s="1"/>
  <c r="AZ49" i="20" a="1"/>
  <c r="AZ49" i="20" s="1"/>
  <c r="AZ2" i="20" a="1"/>
  <c r="AZ2" i="20" s="1"/>
  <c r="AT2" i="20" a="1"/>
  <c r="AT2" i="20" s="1"/>
  <c r="AT3" i="20" a="1"/>
  <c r="AT3" i="20"/>
  <c r="AT4" i="20" a="1"/>
  <c r="AT4" i="20" s="1"/>
  <c r="AT5" i="20" a="1"/>
  <c r="AT5" i="20" s="1"/>
  <c r="AT6" i="20" a="1"/>
  <c r="AT6" i="20"/>
  <c r="AT7" i="20" a="1"/>
  <c r="AT7" i="20" s="1"/>
  <c r="AT8" i="20" a="1"/>
  <c r="AT8" i="20" s="1"/>
  <c r="AT9" i="20" a="1"/>
  <c r="AT9" i="20"/>
  <c r="AT10" i="20" a="1"/>
  <c r="AT10" i="20" s="1"/>
  <c r="AT11" i="20" a="1"/>
  <c r="AT11" i="20" s="1"/>
  <c r="AT12" i="20" a="1"/>
  <c r="AT12" i="20"/>
  <c r="AT13" i="20" a="1"/>
  <c r="AT13" i="20" s="1"/>
  <c r="AT14" i="20" a="1"/>
  <c r="AT14" i="20" s="1"/>
  <c r="AT15" i="20" a="1"/>
  <c r="AT15" i="20"/>
  <c r="AT16" i="20" a="1"/>
  <c r="AT16" i="20" s="1"/>
  <c r="AT17" i="20" a="1"/>
  <c r="AT17" i="20" s="1"/>
  <c r="AT18" i="20" a="1"/>
  <c r="AT18" i="20"/>
  <c r="AT19" i="20" a="1"/>
  <c r="AT19" i="20" s="1"/>
  <c r="AT20" i="20" a="1"/>
  <c r="AT20" i="20" s="1"/>
  <c r="AT21" i="20" a="1"/>
  <c r="AT21" i="20"/>
  <c r="AT22" i="20" a="1"/>
  <c r="AT22" i="20" s="1"/>
  <c r="AT23" i="20" a="1"/>
  <c r="AT23" i="20" s="1"/>
  <c r="AT24" i="20" a="1"/>
  <c r="AT24" i="20"/>
  <c r="AT25" i="20" a="1"/>
  <c r="AT25" i="20" s="1"/>
  <c r="AT26" i="20" a="1"/>
  <c r="AT26" i="20" s="1"/>
  <c r="AT27" i="20" a="1"/>
  <c r="AT27" i="20"/>
  <c r="AU27" i="20" s="1" a="1"/>
  <c r="AU27" i="20" s="1"/>
  <c r="AT28" i="20" a="1"/>
  <c r="AT28" i="20" s="1"/>
  <c r="AT29" i="20" a="1"/>
  <c r="AT29" i="20" s="1"/>
  <c r="AT30" i="20" a="1"/>
  <c r="AT30" i="20"/>
  <c r="AU30" i="20" s="1" a="1"/>
  <c r="AU30" i="20" s="1"/>
  <c r="AT31" i="20" a="1"/>
  <c r="AT31" i="20" s="1"/>
  <c r="AT32" i="20" a="1"/>
  <c r="AT32" i="20" s="1"/>
  <c r="AT33" i="20" a="1"/>
  <c r="AT33" i="20"/>
  <c r="AU33" i="20" s="1" a="1"/>
  <c r="AU33" i="20" s="1"/>
  <c r="AT34" i="20" a="1"/>
  <c r="AT34" i="20" s="1"/>
  <c r="AT35" i="20" a="1"/>
  <c r="AT35" i="20" s="1"/>
  <c r="AT36" i="20" a="1"/>
  <c r="AT36" i="20"/>
  <c r="AU36" i="20" s="1" a="1"/>
  <c r="AU36" i="20" s="1"/>
  <c r="AT37" i="20" a="1"/>
  <c r="AT37" i="20" s="1"/>
  <c r="AT38" i="20" a="1"/>
  <c r="AT38" i="20" s="1"/>
  <c r="AT39" i="20" a="1"/>
  <c r="AT39" i="20"/>
  <c r="AU39" i="20" s="1" a="1"/>
  <c r="AU39" i="20" s="1"/>
  <c r="AT40" i="20" a="1"/>
  <c r="AT40" i="20" s="1"/>
  <c r="AT41" i="20" a="1"/>
  <c r="AT41" i="20" s="1"/>
  <c r="AT42" i="20" a="1"/>
  <c r="AT42" i="20"/>
  <c r="AU42" i="20" s="1" a="1"/>
  <c r="AU42" i="20" s="1"/>
  <c r="AT43" i="20" a="1"/>
  <c r="AT43" i="20" s="1"/>
  <c r="AT44" i="20" a="1"/>
  <c r="AT44" i="20" s="1"/>
  <c r="AT45" i="20" a="1"/>
  <c r="AT45" i="20"/>
  <c r="AU45" i="20" s="1" a="1"/>
  <c r="AU45" i="20" s="1"/>
  <c r="AT46" i="20" a="1"/>
  <c r="AT46" i="20" s="1"/>
  <c r="AU46" i="20" s="1" a="1"/>
  <c r="AU46" i="20" s="1"/>
  <c r="AT47" i="20" a="1"/>
  <c r="AT47" i="20" s="1"/>
  <c r="AT48" i="20" a="1"/>
  <c r="AT48" i="20"/>
  <c r="AT49" i="20" a="1"/>
  <c r="AT49" i="20" s="1"/>
  <c r="AS3" i="20" a="1"/>
  <c r="AS3" i="20" s="1"/>
  <c r="AS4" i="20" a="1"/>
  <c r="AS4" i="20" s="1"/>
  <c r="AS5" i="20" a="1"/>
  <c r="AS5" i="20" s="1"/>
  <c r="AS6" i="20" a="1"/>
  <c r="AS6" i="20" s="1"/>
  <c r="AS7" i="20" a="1"/>
  <c r="AS7" i="20" s="1"/>
  <c r="AS8" i="20" a="1"/>
  <c r="AS8" i="20" s="1"/>
  <c r="AS9" i="20" a="1"/>
  <c r="AS9" i="20" s="1"/>
  <c r="AS10" i="20" a="1"/>
  <c r="AS10" i="20" s="1"/>
  <c r="AS11" i="20" a="1"/>
  <c r="AS11" i="20" s="1"/>
  <c r="AS12" i="20" a="1"/>
  <c r="AS12" i="20" s="1"/>
  <c r="AS13" i="20" a="1"/>
  <c r="AS13" i="20" s="1"/>
  <c r="AS14" i="20" a="1"/>
  <c r="AS14" i="20" s="1"/>
  <c r="AS15" i="20" a="1"/>
  <c r="AS15" i="20" s="1"/>
  <c r="AS16" i="20" a="1"/>
  <c r="AS16" i="20" s="1"/>
  <c r="AS17" i="20" a="1"/>
  <c r="AS17" i="20" s="1"/>
  <c r="AS18" i="20" a="1"/>
  <c r="AS18" i="20" s="1"/>
  <c r="AS19" i="20" a="1"/>
  <c r="AS19" i="20" s="1"/>
  <c r="AS20" i="20" a="1"/>
  <c r="AS20" i="20" s="1"/>
  <c r="AS21" i="20" a="1"/>
  <c r="AS21" i="20" s="1"/>
  <c r="AS22" i="20" a="1"/>
  <c r="AS22" i="20" s="1"/>
  <c r="AS23" i="20" a="1"/>
  <c r="AS23" i="20" s="1"/>
  <c r="AS24" i="20" a="1"/>
  <c r="AS24" i="20" s="1"/>
  <c r="AS25" i="20" a="1"/>
  <c r="AS25" i="20" s="1"/>
  <c r="AS26" i="20" a="1"/>
  <c r="AS26" i="20" s="1"/>
  <c r="AS27" i="20" a="1"/>
  <c r="AS27" i="20" s="1"/>
  <c r="AS28" i="20" a="1"/>
  <c r="AS28" i="20" s="1"/>
  <c r="AS29" i="20" a="1"/>
  <c r="AS29" i="20" s="1"/>
  <c r="AS30" i="20" a="1"/>
  <c r="AS30" i="20" s="1"/>
  <c r="AS31" i="20" a="1"/>
  <c r="AS31" i="20" s="1"/>
  <c r="AS32" i="20" a="1"/>
  <c r="AS32" i="20" s="1"/>
  <c r="AS33" i="20" a="1"/>
  <c r="AS33" i="20" s="1"/>
  <c r="AS34" i="20" a="1"/>
  <c r="AS34" i="20" s="1"/>
  <c r="AS35" i="20" a="1"/>
  <c r="AS35" i="20" s="1"/>
  <c r="AS36" i="20" a="1"/>
  <c r="AS36" i="20" s="1"/>
  <c r="AS37" i="20" a="1"/>
  <c r="AS37" i="20" s="1"/>
  <c r="AS38" i="20" a="1"/>
  <c r="AS38" i="20" s="1"/>
  <c r="AS39" i="20" a="1"/>
  <c r="AS39" i="20" s="1"/>
  <c r="AS40" i="20" a="1"/>
  <c r="AS40" i="20" s="1"/>
  <c r="AS41" i="20" a="1"/>
  <c r="AS41" i="20" s="1"/>
  <c r="AS42" i="20" a="1"/>
  <c r="AS42" i="20" s="1"/>
  <c r="AS43" i="20" a="1"/>
  <c r="AS43" i="20" s="1"/>
  <c r="AS44" i="20" a="1"/>
  <c r="AS44" i="20" s="1"/>
  <c r="AS45" i="20" a="1"/>
  <c r="AS45" i="20" s="1"/>
  <c r="AS46" i="20" a="1"/>
  <c r="AS46" i="20" s="1"/>
  <c r="AS47" i="20" a="1"/>
  <c r="AS47" i="20" s="1"/>
  <c r="AS48" i="20" a="1"/>
  <c r="AS48" i="20" s="1"/>
  <c r="AS49" i="20" a="1"/>
  <c r="AS49" i="20" s="1"/>
  <c r="AS2" i="20" a="1"/>
  <c r="AS2" i="20" s="1"/>
  <c r="AO2" i="20" a="1"/>
  <c r="AO2" i="20" s="1"/>
  <c r="AO3" i="20" a="1"/>
  <c r="AO3" i="20" s="1"/>
  <c r="AO4" i="20" a="1"/>
  <c r="AO4" i="20" s="1"/>
  <c r="AO5" i="20" a="1"/>
  <c r="AO5" i="20" s="1"/>
  <c r="AO6" i="20" a="1"/>
  <c r="AO6" i="20" s="1"/>
  <c r="AO7" i="20" a="1"/>
  <c r="AO7" i="20" s="1"/>
  <c r="AO8" i="20" a="1"/>
  <c r="AO8" i="20" s="1"/>
  <c r="AO9" i="20" a="1"/>
  <c r="AO9" i="20" s="1"/>
  <c r="AO10" i="20" a="1"/>
  <c r="AO10" i="20" s="1"/>
  <c r="AO11" i="20" a="1"/>
  <c r="AO11" i="20" s="1"/>
  <c r="AO12" i="20" a="1"/>
  <c r="AO12" i="20" s="1"/>
  <c r="AO13" i="20" a="1"/>
  <c r="AO13" i="20" s="1"/>
  <c r="AO14" i="20" a="1"/>
  <c r="AO14" i="20" s="1"/>
  <c r="AO15" i="20" a="1"/>
  <c r="AO15" i="20" s="1"/>
  <c r="AO16" i="20" a="1"/>
  <c r="AO16" i="20" s="1"/>
  <c r="AO17" i="20" a="1"/>
  <c r="AO17" i="20" s="1"/>
  <c r="AO18" i="20" a="1"/>
  <c r="AO18" i="20" s="1"/>
  <c r="AO19" i="20" a="1"/>
  <c r="AO19" i="20" s="1"/>
  <c r="AO20" i="20" a="1"/>
  <c r="AO20" i="20" s="1"/>
  <c r="AO21" i="20" a="1"/>
  <c r="AO21" i="20" s="1"/>
  <c r="AO22" i="20" a="1"/>
  <c r="AO22" i="20" s="1"/>
  <c r="AO23" i="20" a="1"/>
  <c r="AO23" i="20" s="1"/>
  <c r="AO24" i="20" a="1"/>
  <c r="AO24" i="20" s="1"/>
  <c r="AO25" i="20" a="1"/>
  <c r="AO25" i="20" s="1"/>
  <c r="AO26" i="20" a="1"/>
  <c r="AO26" i="20" s="1"/>
  <c r="AO27" i="20" a="1"/>
  <c r="AO27" i="20" s="1"/>
  <c r="AO28" i="20" a="1"/>
  <c r="AO28" i="20" s="1"/>
  <c r="AO29" i="20" a="1"/>
  <c r="AO29" i="20" s="1"/>
  <c r="AO30" i="20" a="1"/>
  <c r="AO30" i="20" s="1"/>
  <c r="AO31" i="20" a="1"/>
  <c r="AO31" i="20" s="1"/>
  <c r="AO32" i="20" a="1"/>
  <c r="AO32" i="20" s="1"/>
  <c r="AO33" i="20" a="1"/>
  <c r="AO33" i="20" s="1"/>
  <c r="AO34" i="20" a="1"/>
  <c r="AO34" i="20" s="1"/>
  <c r="AO35" i="20" a="1"/>
  <c r="AO35" i="20" s="1"/>
  <c r="AO36" i="20" a="1"/>
  <c r="AO36" i="20" s="1"/>
  <c r="AO37" i="20" a="1"/>
  <c r="AO37" i="20" s="1"/>
  <c r="AO38" i="20" a="1"/>
  <c r="AO38" i="20" s="1"/>
  <c r="AO39" i="20" a="1"/>
  <c r="AO39" i="20" s="1"/>
  <c r="AO40" i="20" a="1"/>
  <c r="AO40" i="20" s="1"/>
  <c r="AO41" i="20" a="1"/>
  <c r="AO41" i="20" s="1"/>
  <c r="AO42" i="20" a="1"/>
  <c r="AO42" i="20" s="1"/>
  <c r="AO43" i="20" a="1"/>
  <c r="AO43" i="20" s="1"/>
  <c r="AO44" i="20" a="1"/>
  <c r="AO44" i="20" s="1"/>
  <c r="AO45" i="20" a="1"/>
  <c r="AO45" i="20" s="1"/>
  <c r="AO46" i="20" a="1"/>
  <c r="AO46" i="20" s="1"/>
  <c r="AO47" i="20" a="1"/>
  <c r="AO47" i="20" s="1"/>
  <c r="AO48" i="20" a="1"/>
  <c r="AO48" i="20" s="1"/>
  <c r="AP48" i="20" s="1" a="1"/>
  <c r="AP48" i="20" s="1"/>
  <c r="AO49" i="20" a="1"/>
  <c r="AO49" i="20" s="1"/>
  <c r="AN3" i="20" a="1"/>
  <c r="AN3" i="20" s="1"/>
  <c r="AN4" i="20" a="1"/>
  <c r="AN4" i="20" s="1"/>
  <c r="AN5" i="20" a="1"/>
  <c r="AN5" i="20"/>
  <c r="AN6" i="20" a="1"/>
  <c r="AN6" i="20" s="1"/>
  <c r="AN7" i="20" a="1"/>
  <c r="AN7" i="20" s="1"/>
  <c r="AN8" i="20" a="1"/>
  <c r="AN8" i="20"/>
  <c r="AN9" i="20" a="1"/>
  <c r="AN9" i="20" s="1"/>
  <c r="AN10" i="20" a="1"/>
  <c r="AN10" i="20" s="1"/>
  <c r="AN11" i="20" a="1"/>
  <c r="AN11" i="20"/>
  <c r="AN12" i="20" a="1"/>
  <c r="AN12" i="20" s="1"/>
  <c r="AN13" i="20" a="1"/>
  <c r="AN13" i="20" s="1"/>
  <c r="AN14" i="20" a="1"/>
  <c r="AN14" i="20"/>
  <c r="AN15" i="20" a="1"/>
  <c r="AN15" i="20" s="1"/>
  <c r="AN16" i="20" a="1"/>
  <c r="AN16" i="20" s="1"/>
  <c r="AN17" i="20" a="1"/>
  <c r="AN17" i="20"/>
  <c r="AN18" i="20" a="1"/>
  <c r="AN18" i="20" s="1"/>
  <c r="AN19" i="20" a="1"/>
  <c r="AN19" i="20" s="1"/>
  <c r="AN20" i="20" a="1"/>
  <c r="AN20" i="20"/>
  <c r="AN21" i="20" a="1"/>
  <c r="AN21" i="20" s="1"/>
  <c r="AN22" i="20" a="1"/>
  <c r="AN22" i="20" s="1"/>
  <c r="AN23" i="20" a="1"/>
  <c r="AN23" i="20"/>
  <c r="AN24" i="20" a="1"/>
  <c r="AN24" i="20" s="1"/>
  <c r="AN25" i="20" a="1"/>
  <c r="AN25" i="20" s="1"/>
  <c r="AN26" i="20" a="1"/>
  <c r="AN26" i="20"/>
  <c r="AN27" i="20" a="1"/>
  <c r="AN27" i="20" s="1"/>
  <c r="AN28" i="20" a="1"/>
  <c r="AN28" i="20" s="1"/>
  <c r="AN29" i="20" a="1"/>
  <c r="AN29" i="20"/>
  <c r="AN30" i="20" a="1"/>
  <c r="AN30" i="20" s="1"/>
  <c r="AN31" i="20" a="1"/>
  <c r="AN31" i="20" s="1"/>
  <c r="AN32" i="20" a="1"/>
  <c r="AN32" i="20"/>
  <c r="AN33" i="20" a="1"/>
  <c r="AN33" i="20" s="1"/>
  <c r="AN34" i="20" a="1"/>
  <c r="AN34" i="20" s="1"/>
  <c r="AN35" i="20" a="1"/>
  <c r="AN35" i="20"/>
  <c r="AN36" i="20" a="1"/>
  <c r="AN36" i="20" s="1"/>
  <c r="AN37" i="20" a="1"/>
  <c r="AN37" i="20" s="1"/>
  <c r="AN38" i="20" a="1"/>
  <c r="AN38" i="20"/>
  <c r="AN39" i="20" a="1"/>
  <c r="AN39" i="20" s="1"/>
  <c r="AN40" i="20" a="1"/>
  <c r="AN40" i="20" s="1"/>
  <c r="AN41" i="20" a="1"/>
  <c r="AN41" i="20"/>
  <c r="AN42" i="20" a="1"/>
  <c r="AN42" i="20" s="1"/>
  <c r="AN43" i="20" a="1"/>
  <c r="AN43" i="20" s="1"/>
  <c r="AN44" i="20" a="1"/>
  <c r="AN44" i="20"/>
  <c r="AN45" i="20" a="1"/>
  <c r="AN45" i="20" s="1"/>
  <c r="AN46" i="20" a="1"/>
  <c r="AN46" i="20" s="1"/>
  <c r="AN47" i="20" a="1"/>
  <c r="AN47" i="20"/>
  <c r="AN48" i="20" a="1"/>
  <c r="AN48" i="20" s="1"/>
  <c r="AN49" i="20" a="1"/>
  <c r="AN49" i="20" s="1"/>
  <c r="AN2" i="20" a="1"/>
  <c r="AN2" i="20" s="1"/>
  <c r="AG3" i="20" a="1"/>
  <c r="AG3" i="20" s="1"/>
  <c r="AG4" i="20" a="1"/>
  <c r="AG4" i="20" s="1"/>
  <c r="AG5" i="20" a="1"/>
  <c r="AG5" i="20" s="1"/>
  <c r="AG6" i="20" a="1"/>
  <c r="AG6" i="20" s="1"/>
  <c r="AG7" i="20" a="1"/>
  <c r="AG7" i="20" s="1"/>
  <c r="AG8" i="20" a="1"/>
  <c r="AG8" i="20" s="1"/>
  <c r="AG9" i="20" a="1"/>
  <c r="AG9" i="20" s="1"/>
  <c r="AG10" i="20" a="1"/>
  <c r="AG10" i="20" s="1"/>
  <c r="AG11" i="20" a="1"/>
  <c r="AG11" i="20" s="1"/>
  <c r="AH23" i="20" s="1" a="1"/>
  <c r="AH23" i="20" s="1"/>
  <c r="AG12" i="20" a="1"/>
  <c r="AG12" i="20" s="1"/>
  <c r="AG13" i="20" a="1"/>
  <c r="AG13" i="20" s="1"/>
  <c r="AG14" i="20" a="1"/>
  <c r="AG14" i="20" s="1"/>
  <c r="AH24" i="20" s="1" a="1"/>
  <c r="AH24" i="20" s="1"/>
  <c r="AG15" i="20" a="1"/>
  <c r="AG15" i="20" s="1"/>
  <c r="AG16" i="20" a="1"/>
  <c r="AG16" i="20" s="1"/>
  <c r="AG17" i="20" a="1"/>
  <c r="AG17" i="20" s="1"/>
  <c r="AH26" i="20" s="1" a="1"/>
  <c r="AH26" i="20" s="1"/>
  <c r="AG18" i="20" a="1"/>
  <c r="AG18" i="20" s="1"/>
  <c r="AG19" i="20" a="1"/>
  <c r="AG19" i="20" s="1"/>
  <c r="AG20" i="20" a="1"/>
  <c r="AG20" i="20" s="1"/>
  <c r="AH28" i="20" s="1" a="1"/>
  <c r="AH28" i="20" s="1"/>
  <c r="AG21" i="20" a="1"/>
  <c r="AG21" i="20" s="1"/>
  <c r="AG22" i="20" a="1"/>
  <c r="AG22" i="20" s="1"/>
  <c r="AG23" i="20" a="1"/>
  <c r="AG23" i="20" s="1"/>
  <c r="AG24" i="20" a="1"/>
  <c r="AG24" i="20" s="1"/>
  <c r="AG25" i="20" a="1"/>
  <c r="AG25" i="20" s="1"/>
  <c r="AG26" i="20" a="1"/>
  <c r="AG26" i="20" s="1"/>
  <c r="AG27" i="20" a="1"/>
  <c r="AG27" i="20" s="1"/>
  <c r="AG28" i="20" a="1"/>
  <c r="AG28" i="20" s="1"/>
  <c r="AG29" i="20" a="1"/>
  <c r="AG29" i="20" s="1"/>
  <c r="AG30" i="20" a="1"/>
  <c r="AG30" i="20" s="1"/>
  <c r="AG31" i="20" a="1"/>
  <c r="AG31" i="20" s="1"/>
  <c r="AG32" i="20" a="1"/>
  <c r="AG32" i="20" s="1"/>
  <c r="AG33" i="20" a="1"/>
  <c r="AG33" i="20" s="1"/>
  <c r="AG34" i="20" a="1"/>
  <c r="AG34" i="20" s="1"/>
  <c r="AG35" i="20" a="1"/>
  <c r="AG35" i="20" s="1"/>
  <c r="AH30" i="20" s="1" a="1"/>
  <c r="AH30" i="20" s="1"/>
  <c r="AG36" i="20" a="1"/>
  <c r="AG36" i="20" s="1"/>
  <c r="AH31" i="20" s="1" a="1"/>
  <c r="AH31" i="20" s="1"/>
  <c r="AG37" i="20" a="1"/>
  <c r="AG37" i="20" s="1"/>
  <c r="AH32" i="20" s="1" a="1"/>
  <c r="AH32" i="20" s="1"/>
  <c r="AG38" i="20" a="1"/>
  <c r="AG38" i="20" s="1"/>
  <c r="AH40" i="20" s="1" a="1"/>
  <c r="AH40" i="20" s="1"/>
  <c r="AG39" i="20" a="1"/>
  <c r="AG39" i="20" s="1"/>
  <c r="AH39" i="20" s="1" a="1"/>
  <c r="AH39" i="20" s="1"/>
  <c r="AG40" i="20" a="1"/>
  <c r="AG40" i="20" s="1"/>
  <c r="AG41" i="20" a="1"/>
  <c r="AG41" i="20" s="1"/>
  <c r="AG42" i="20" a="1"/>
  <c r="AG42" i="20" s="1"/>
  <c r="AH42" i="20" s="1" a="1"/>
  <c r="AH42" i="20" s="1"/>
  <c r="AG43" i="20" a="1"/>
  <c r="AG43" i="20" s="1"/>
  <c r="AH43" i="20" s="1" a="1"/>
  <c r="AH43" i="20" s="1"/>
  <c r="AG44" i="20" a="1"/>
  <c r="AG44" i="20" s="1"/>
  <c r="AG45" i="20" a="1"/>
  <c r="AG45" i="20" s="1"/>
  <c r="AH45" i="20" s="1" a="1"/>
  <c r="AH45" i="20" s="1"/>
  <c r="AG46" i="20" a="1"/>
  <c r="AG46" i="20"/>
  <c r="AH46" i="20" s="1" a="1"/>
  <c r="AH46" i="20" s="1"/>
  <c r="AG47" i="20" a="1"/>
  <c r="AG47" i="20"/>
  <c r="AH47" i="20" s="1" a="1"/>
  <c r="AH47" i="20" s="1"/>
  <c r="AG48" i="20" a="1"/>
  <c r="AG48" i="20"/>
  <c r="AH48" i="20" s="1" a="1"/>
  <c r="AH48" i="20" s="1"/>
  <c r="AG49" i="20" a="1"/>
  <c r="AG49" i="20"/>
  <c r="AH49" i="20" s="1" a="1"/>
  <c r="AH49" i="20" s="1"/>
  <c r="AG2" i="20" a="1"/>
  <c r="AG2" i="20" s="1"/>
  <c r="AB3" i="20" a="1"/>
  <c r="AB3" i="20" s="1"/>
  <c r="AB4" i="20" a="1"/>
  <c r="AB4" i="20" s="1"/>
  <c r="AB5" i="20" a="1"/>
  <c r="AB5" i="20"/>
  <c r="AB6" i="20" a="1"/>
  <c r="AB6" i="20" s="1"/>
  <c r="AB7" i="20" a="1"/>
  <c r="AB7" i="20" s="1"/>
  <c r="AB8" i="20" a="1"/>
  <c r="AB8" i="20"/>
  <c r="AB9" i="20" a="1"/>
  <c r="AB9" i="20" s="1"/>
  <c r="AB10" i="20" a="1"/>
  <c r="AB10" i="20" s="1"/>
  <c r="AB11" i="20" a="1"/>
  <c r="AB11" i="20"/>
  <c r="AB12" i="20" a="1"/>
  <c r="AB12" i="20" s="1"/>
  <c r="AB13" i="20" a="1"/>
  <c r="AB13" i="20" s="1"/>
  <c r="AB14" i="20" a="1"/>
  <c r="AB14" i="20"/>
  <c r="AB15" i="20" a="1"/>
  <c r="AB15" i="20" s="1"/>
  <c r="AB16" i="20" a="1"/>
  <c r="AB16" i="20" s="1"/>
  <c r="AB17" i="20" a="1"/>
  <c r="AB17" i="20"/>
  <c r="AB18" i="20" a="1"/>
  <c r="AB18" i="20" s="1"/>
  <c r="AB19" i="20" a="1"/>
  <c r="AB19" i="20" s="1"/>
  <c r="AB20" i="20" a="1"/>
  <c r="AB20" i="20"/>
  <c r="AB21" i="20" a="1"/>
  <c r="AB21" i="20" s="1"/>
  <c r="AB22" i="20" a="1"/>
  <c r="AB22" i="20" s="1"/>
  <c r="AB23" i="20" a="1"/>
  <c r="AB23" i="20"/>
  <c r="AB24" i="20" a="1"/>
  <c r="AB24" i="20" s="1"/>
  <c r="AB25" i="20" a="1"/>
  <c r="AB25" i="20" s="1"/>
  <c r="AB26" i="20" a="1"/>
  <c r="AB26" i="20"/>
  <c r="AB27" i="20" a="1"/>
  <c r="AB27" i="20" s="1"/>
  <c r="AB28" i="20" a="1"/>
  <c r="AB28" i="20" s="1"/>
  <c r="AB29" i="20" a="1"/>
  <c r="AB29" i="20"/>
  <c r="AB30" i="20" a="1"/>
  <c r="AB30" i="20" s="1"/>
  <c r="AB31" i="20" a="1"/>
  <c r="AB31" i="20" s="1"/>
  <c r="AB32" i="20" a="1"/>
  <c r="AB32" i="20"/>
  <c r="AB33" i="20" a="1"/>
  <c r="AB33" i="20" s="1"/>
  <c r="AB34" i="20" a="1"/>
  <c r="AB34" i="20" s="1"/>
  <c r="AB35" i="20" a="1"/>
  <c r="AB35" i="20"/>
  <c r="AC35" i="20" s="1" a="1"/>
  <c r="AC35" i="20" s="1"/>
  <c r="AB36" i="20" a="1"/>
  <c r="AB36" i="20" s="1"/>
  <c r="AB37" i="20" a="1"/>
  <c r="AB37" i="20" s="1"/>
  <c r="AB38" i="20" a="1"/>
  <c r="AB38" i="20"/>
  <c r="AC38" i="20" s="1" a="1"/>
  <c r="AC38" i="20" s="1"/>
  <c r="AB39" i="20" a="1"/>
  <c r="AB39" i="20" s="1"/>
  <c r="AB40" i="20" a="1"/>
  <c r="AB40" i="20" s="1"/>
  <c r="AB41" i="20" a="1"/>
  <c r="AB41" i="20"/>
  <c r="AB42" i="20" a="1"/>
  <c r="AB42" i="20" s="1"/>
  <c r="AC42" i="20" s="1" a="1"/>
  <c r="AC42" i="20" s="1"/>
  <c r="AB43" i="20" a="1"/>
  <c r="AB43" i="20" s="1"/>
  <c r="AB44" i="20" a="1"/>
  <c r="AB44" i="20"/>
  <c r="AC44" i="20" s="1" a="1"/>
  <c r="AC44" i="20" s="1"/>
  <c r="AB45" i="20" a="1"/>
  <c r="AB45" i="20" s="1"/>
  <c r="AB46" i="20" a="1"/>
  <c r="AB46" i="20" s="1"/>
  <c r="AC46" i="20" s="1" a="1"/>
  <c r="AC46" i="20" s="1"/>
  <c r="AB47" i="20" a="1"/>
  <c r="AB47" i="20"/>
  <c r="AB48" i="20" a="1"/>
  <c r="AB48" i="20" s="1"/>
  <c r="AC48" i="20" s="1" a="1"/>
  <c r="AC48" i="20" s="1"/>
  <c r="AB49" i="20" a="1"/>
  <c r="AB49" i="20" s="1"/>
  <c r="AB2" i="20" a="1"/>
  <c r="AB2" i="20" s="1"/>
  <c r="V34" i="20" a="1"/>
  <c r="V34" i="20" s="1"/>
  <c r="U3" i="20" a="1"/>
  <c r="U3" i="20" s="1"/>
  <c r="U4" i="20" a="1"/>
  <c r="U4" i="20" s="1"/>
  <c r="U5" i="20" a="1"/>
  <c r="U5" i="20" s="1"/>
  <c r="U6" i="20" a="1"/>
  <c r="U6" i="20" s="1"/>
  <c r="U7" i="20" a="1"/>
  <c r="U7" i="20" s="1"/>
  <c r="U8" i="20" a="1"/>
  <c r="U8" i="20" s="1"/>
  <c r="U9" i="20" a="1"/>
  <c r="U9" i="20" s="1"/>
  <c r="U10" i="20" a="1"/>
  <c r="U10" i="20" s="1"/>
  <c r="U11" i="20" a="1"/>
  <c r="U11" i="20" s="1"/>
  <c r="U12" i="20" a="1"/>
  <c r="U12" i="20" s="1"/>
  <c r="U13" i="20" a="1"/>
  <c r="U13" i="20" s="1"/>
  <c r="U14" i="20" a="1"/>
  <c r="U14" i="20" s="1"/>
  <c r="V14" i="20" s="1" a="1"/>
  <c r="V14" i="20" s="1"/>
  <c r="U15" i="20" a="1"/>
  <c r="U15" i="20" s="1"/>
  <c r="U16" i="20" a="1"/>
  <c r="U16" i="20" s="1"/>
  <c r="U17" i="20" a="1"/>
  <c r="U17" i="20" s="1"/>
  <c r="U18" i="20" a="1"/>
  <c r="U18" i="20" s="1"/>
  <c r="U19" i="20" a="1"/>
  <c r="U19" i="20" s="1"/>
  <c r="U20" i="20" a="1"/>
  <c r="U20" i="20" s="1"/>
  <c r="U21" i="20" a="1"/>
  <c r="U21" i="20" s="1"/>
  <c r="U22" i="20" a="1"/>
  <c r="U22" i="20" s="1"/>
  <c r="U23" i="20" a="1"/>
  <c r="U23" i="20" s="1"/>
  <c r="U24" i="20" a="1"/>
  <c r="U24" i="20" s="1"/>
  <c r="U25" i="20" a="1"/>
  <c r="U25" i="20" s="1"/>
  <c r="U26" i="20" a="1"/>
  <c r="U26" i="20" s="1"/>
  <c r="U27" i="20" a="1"/>
  <c r="U27" i="20" s="1"/>
  <c r="U28" i="20" a="1"/>
  <c r="U28" i="20" s="1"/>
  <c r="U29" i="20" a="1"/>
  <c r="U29" i="20" s="1"/>
  <c r="U30" i="20" a="1"/>
  <c r="U30" i="20" s="1"/>
  <c r="U31" i="20" a="1"/>
  <c r="U31" i="20" s="1"/>
  <c r="U32" i="20" a="1"/>
  <c r="U32" i="20" s="1"/>
  <c r="U33" i="20" a="1"/>
  <c r="U33" i="20" s="1"/>
  <c r="U34" i="20" a="1"/>
  <c r="U34" i="20" s="1"/>
  <c r="U35" i="20" a="1"/>
  <c r="U35" i="20" s="1"/>
  <c r="U36" i="20" a="1"/>
  <c r="U36" i="20" s="1"/>
  <c r="U37" i="20" a="1"/>
  <c r="U37" i="20" s="1"/>
  <c r="U38" i="20" a="1"/>
  <c r="U38" i="20" s="1"/>
  <c r="U39" i="20" a="1"/>
  <c r="U39" i="20" s="1"/>
  <c r="U40" i="20" a="1"/>
  <c r="U40" i="20" s="1"/>
  <c r="U41" i="20" a="1"/>
  <c r="U41" i="20" s="1"/>
  <c r="U42" i="20" a="1"/>
  <c r="U42" i="20" s="1"/>
  <c r="U43" i="20" a="1"/>
  <c r="U43" i="20" s="1"/>
  <c r="U44" i="20" a="1"/>
  <c r="U44" i="20" s="1"/>
  <c r="U45" i="20" a="1"/>
  <c r="U45" i="20" s="1"/>
  <c r="U46" i="20" a="1"/>
  <c r="U46" i="20"/>
  <c r="U47" i="20" a="1"/>
  <c r="U47" i="20"/>
  <c r="U48" i="20" a="1"/>
  <c r="U48" i="20"/>
  <c r="U49" i="20" a="1"/>
  <c r="U49" i="20"/>
  <c r="U2" i="20" a="1"/>
  <c r="U2" i="20" s="1"/>
  <c r="Q2" i="20" a="1"/>
  <c r="Q2" i="20" s="1"/>
  <c r="Q3" i="20" a="1"/>
  <c r="Q3" i="20" s="1"/>
  <c r="Q4" i="20" a="1"/>
  <c r="Q4" i="20" s="1"/>
  <c r="Q5" i="20" a="1"/>
  <c r="Q5" i="20" s="1"/>
  <c r="Q6" i="20" a="1"/>
  <c r="Q6" i="20" s="1"/>
  <c r="Q7" i="20" a="1"/>
  <c r="Q7" i="20" s="1"/>
  <c r="Q8" i="20" a="1"/>
  <c r="Q8" i="20" s="1"/>
  <c r="Q9" i="20" a="1"/>
  <c r="Q9" i="20" s="1"/>
  <c r="Q10" i="20" a="1"/>
  <c r="Q10" i="20" s="1"/>
  <c r="Q11" i="20" a="1"/>
  <c r="Q11" i="20" s="1"/>
  <c r="Q12" i="20" a="1"/>
  <c r="Q12" i="20" s="1"/>
  <c r="Q13" i="20" a="1"/>
  <c r="Q13" i="20" s="1"/>
  <c r="Q14" i="20" a="1"/>
  <c r="Q14" i="20" s="1"/>
  <c r="Q15" i="20" a="1"/>
  <c r="Q15" i="20" s="1"/>
  <c r="Q16" i="20" a="1"/>
  <c r="Q16" i="20" s="1"/>
  <c r="Q17" i="20" a="1"/>
  <c r="Q17" i="20" s="1"/>
  <c r="Q18" i="20" a="1"/>
  <c r="Q18" i="20" s="1"/>
  <c r="Q19" i="20" a="1"/>
  <c r="Q19" i="20" s="1"/>
  <c r="Q20" i="20" a="1"/>
  <c r="Q20" i="20" s="1"/>
  <c r="Q21" i="20" a="1"/>
  <c r="Q21" i="20" s="1"/>
  <c r="Q22" i="20" a="1"/>
  <c r="Q22" i="20" s="1"/>
  <c r="Q23" i="20" a="1"/>
  <c r="Q23" i="20" s="1"/>
  <c r="Q24" i="20" a="1"/>
  <c r="Q24" i="20" s="1"/>
  <c r="Q25" i="20" a="1"/>
  <c r="Q25" i="20" s="1"/>
  <c r="Q26" i="20" a="1"/>
  <c r="Q26" i="20" s="1"/>
  <c r="Q27" i="20" a="1"/>
  <c r="Q27" i="20" s="1"/>
  <c r="Q28" i="20" a="1"/>
  <c r="Q28" i="20" s="1"/>
  <c r="Q29" i="20" a="1"/>
  <c r="Q29" i="20" s="1"/>
  <c r="Q30" i="20" a="1"/>
  <c r="Q30" i="20" s="1"/>
  <c r="Q31" i="20" a="1"/>
  <c r="Q31" i="20" s="1"/>
  <c r="Q32" i="20" a="1"/>
  <c r="Q32" i="20" s="1"/>
  <c r="Q33" i="20" a="1"/>
  <c r="Q33" i="20" s="1"/>
  <c r="Q34" i="20" a="1"/>
  <c r="Q34" i="20" s="1"/>
  <c r="Q35" i="20" a="1"/>
  <c r="Q35" i="20" s="1"/>
  <c r="Q36" i="20" a="1"/>
  <c r="Q36" i="20" s="1"/>
  <c r="Q37" i="20" a="1"/>
  <c r="Q37" i="20" s="1"/>
  <c r="Q38" i="20" a="1"/>
  <c r="Q38" i="20" s="1"/>
  <c r="Q39" i="20" a="1"/>
  <c r="Q39" i="20" s="1"/>
  <c r="Q40" i="20" a="1"/>
  <c r="Q40" i="20" s="1"/>
  <c r="Q41" i="20" a="1"/>
  <c r="Q41" i="20" s="1"/>
  <c r="Q42" i="20" a="1"/>
  <c r="Q42" i="20" s="1"/>
  <c r="Q43" i="20" a="1"/>
  <c r="Q43" i="20" s="1"/>
  <c r="R43" i="20" s="1" a="1"/>
  <c r="R43" i="20" s="1"/>
  <c r="Q44" i="20" a="1"/>
  <c r="Q44" i="20" s="1"/>
  <c r="Q45" i="20" a="1"/>
  <c r="Q45" i="20" s="1"/>
  <c r="Q46" i="20" a="1"/>
  <c r="Q46" i="20" s="1"/>
  <c r="Q47" i="20" a="1"/>
  <c r="Q47" i="20" s="1"/>
  <c r="Q48" i="20" a="1"/>
  <c r="Q48" i="20" s="1"/>
  <c r="Q49" i="20" a="1"/>
  <c r="Q49" i="20" s="1"/>
  <c r="R49" i="20" s="1" a="1"/>
  <c r="R49" i="20" s="1"/>
  <c r="P3" i="20" a="1"/>
  <c r="P3" i="20" s="1"/>
  <c r="P4" i="20" a="1"/>
  <c r="P4" i="20"/>
  <c r="P5" i="20" a="1"/>
  <c r="P5" i="20"/>
  <c r="P6" i="20" a="1"/>
  <c r="P6" i="20" s="1"/>
  <c r="P7" i="20" a="1"/>
  <c r="P7" i="20"/>
  <c r="P8" i="20" a="1"/>
  <c r="P8" i="20"/>
  <c r="P9" i="20" a="1"/>
  <c r="P9" i="20" s="1"/>
  <c r="P10" i="20" a="1"/>
  <c r="P10" i="20"/>
  <c r="P11" i="20" a="1"/>
  <c r="P11" i="20"/>
  <c r="P12" i="20" a="1"/>
  <c r="P12" i="20" s="1"/>
  <c r="P13" i="20" a="1"/>
  <c r="P13" i="20"/>
  <c r="P14" i="20" a="1"/>
  <c r="P14" i="20"/>
  <c r="P15" i="20" a="1"/>
  <c r="P15" i="20" s="1"/>
  <c r="P16" i="20" a="1"/>
  <c r="P16" i="20"/>
  <c r="P17" i="20" a="1"/>
  <c r="P17" i="20"/>
  <c r="P18" i="20" a="1"/>
  <c r="P18" i="20" s="1"/>
  <c r="P19" i="20" a="1"/>
  <c r="P19" i="20"/>
  <c r="P20" i="20" a="1"/>
  <c r="P20" i="20"/>
  <c r="P21" i="20" a="1"/>
  <c r="P21" i="20" s="1"/>
  <c r="P22" i="20" a="1"/>
  <c r="P22" i="20"/>
  <c r="P23" i="20" a="1"/>
  <c r="P23" i="20"/>
  <c r="P24" i="20" a="1"/>
  <c r="P24" i="20" s="1"/>
  <c r="P25" i="20" a="1"/>
  <c r="P25" i="20" s="1"/>
  <c r="P26" i="20" a="1"/>
  <c r="P26" i="20"/>
  <c r="P27" i="20" a="1"/>
  <c r="P27" i="20" s="1"/>
  <c r="P28" i="20" a="1"/>
  <c r="P28" i="20" s="1"/>
  <c r="P29" i="20" a="1"/>
  <c r="P29" i="20"/>
  <c r="P30" i="20" a="1"/>
  <c r="P30" i="20" s="1"/>
  <c r="P31" i="20" a="1"/>
  <c r="P31" i="20" s="1"/>
  <c r="P32" i="20" a="1"/>
  <c r="P32" i="20"/>
  <c r="P33" i="20" a="1"/>
  <c r="P33" i="20" s="1"/>
  <c r="P34" i="20" a="1"/>
  <c r="P34" i="20" s="1"/>
  <c r="P35" i="20" a="1"/>
  <c r="P35" i="20"/>
  <c r="P36" i="20" a="1"/>
  <c r="P36" i="20" s="1"/>
  <c r="P37" i="20" a="1"/>
  <c r="P37" i="20" s="1"/>
  <c r="P38" i="20" a="1"/>
  <c r="P38" i="20"/>
  <c r="P39" i="20" a="1"/>
  <c r="P39" i="20" s="1"/>
  <c r="P40" i="20" a="1"/>
  <c r="P40" i="20" s="1"/>
  <c r="P41" i="20" a="1"/>
  <c r="P41" i="20"/>
  <c r="P42" i="20" a="1"/>
  <c r="P42" i="20" s="1"/>
  <c r="P43" i="20" a="1"/>
  <c r="P43" i="20" s="1"/>
  <c r="P44" i="20" a="1"/>
  <c r="P44" i="20"/>
  <c r="P45" i="20" a="1"/>
  <c r="P45" i="20" s="1"/>
  <c r="P46" i="20" a="1"/>
  <c r="P46" i="20" s="1"/>
  <c r="P47" i="20" a="1"/>
  <c r="P47" i="20"/>
  <c r="P48" i="20" a="1"/>
  <c r="P48" i="20" s="1"/>
  <c r="P49" i="20" a="1"/>
  <c r="P49" i="20" s="1"/>
  <c r="P2" i="20" a="1"/>
  <c r="P2" i="20" s="1"/>
  <c r="N2" i="20" a="1"/>
  <c r="N2" i="20"/>
  <c r="J2" i="20" a="1"/>
  <c r="J2" i="20" s="1"/>
  <c r="J3" i="20" a="1"/>
  <c r="J3" i="20"/>
  <c r="J4" i="20" a="1"/>
  <c r="J4" i="20" s="1"/>
  <c r="J5" i="20" a="1"/>
  <c r="J5" i="20" s="1"/>
  <c r="J6" i="20" a="1"/>
  <c r="J6" i="20"/>
  <c r="J7" i="20" a="1"/>
  <c r="J7" i="20" s="1"/>
  <c r="J8" i="20" a="1"/>
  <c r="J8" i="20" s="1"/>
  <c r="J9" i="20" a="1"/>
  <c r="J9" i="20"/>
  <c r="J10" i="20" a="1"/>
  <c r="J10" i="20" s="1"/>
  <c r="J11" i="20" a="1"/>
  <c r="J11" i="20" s="1"/>
  <c r="J12" i="20" a="1"/>
  <c r="J12" i="20"/>
  <c r="J13" i="20" a="1"/>
  <c r="J13" i="20" s="1"/>
  <c r="J14" i="20" a="1"/>
  <c r="J14" i="20" s="1"/>
  <c r="J15" i="20" a="1"/>
  <c r="J15" i="20"/>
  <c r="J16" i="20" a="1"/>
  <c r="J16" i="20" s="1"/>
  <c r="J17" i="20" a="1"/>
  <c r="J17" i="20" s="1"/>
  <c r="J18" i="20" a="1"/>
  <c r="J18" i="20"/>
  <c r="J19" i="20" a="1"/>
  <c r="J19" i="20" s="1"/>
  <c r="J20" i="20" a="1"/>
  <c r="J20" i="20" s="1"/>
  <c r="J21" i="20" a="1"/>
  <c r="J21" i="20"/>
  <c r="J22" i="20" a="1"/>
  <c r="J22" i="20" s="1"/>
  <c r="J23" i="20" a="1"/>
  <c r="J23" i="20" s="1"/>
  <c r="J24" i="20" a="1"/>
  <c r="J24" i="20"/>
  <c r="J25" i="20" a="1"/>
  <c r="J25" i="20" s="1"/>
  <c r="J26" i="20" a="1"/>
  <c r="J26" i="20" s="1"/>
  <c r="J27" i="20" a="1"/>
  <c r="J27" i="20"/>
  <c r="J28" i="20" a="1"/>
  <c r="J28" i="20" s="1"/>
  <c r="J29" i="20" a="1"/>
  <c r="J29" i="20" s="1"/>
  <c r="J30" i="20" a="1"/>
  <c r="J30" i="20"/>
  <c r="J31" i="20" a="1"/>
  <c r="J31" i="20" s="1"/>
  <c r="J32" i="20" a="1"/>
  <c r="J32" i="20" s="1"/>
  <c r="J33" i="20" a="1"/>
  <c r="J33" i="20"/>
  <c r="J34" i="20" a="1"/>
  <c r="J34" i="20" s="1"/>
  <c r="J35" i="20" a="1"/>
  <c r="J35" i="20" s="1"/>
  <c r="J36" i="20" a="1"/>
  <c r="J36" i="20"/>
  <c r="J37" i="20" a="1"/>
  <c r="J37" i="20" s="1"/>
  <c r="J38" i="20" a="1"/>
  <c r="J38" i="20" s="1"/>
  <c r="J39" i="20" a="1"/>
  <c r="J39" i="20"/>
  <c r="J40" i="20" a="1"/>
  <c r="J40" i="20" s="1"/>
  <c r="K40" i="20" s="1" a="1"/>
  <c r="K40" i="20" s="1"/>
  <c r="J41" i="20" a="1"/>
  <c r="J41" i="20" s="1"/>
  <c r="J42" i="20" a="1"/>
  <c r="J42" i="20" s="1"/>
  <c r="J43" i="20" a="1"/>
  <c r="J43" i="20" s="1"/>
  <c r="J44" i="20" a="1"/>
  <c r="J44" i="20" s="1"/>
  <c r="J45" i="20" a="1"/>
  <c r="J45" i="20"/>
  <c r="K45" i="20" s="1" a="1"/>
  <c r="K45" i="20" s="1"/>
  <c r="J46" i="20" a="1"/>
  <c r="J46" i="20" s="1"/>
  <c r="J47" i="20" a="1"/>
  <c r="J47" i="20" s="1"/>
  <c r="J48" i="20" a="1"/>
  <c r="J48" i="20" s="1"/>
  <c r="K48" i="20" s="1" a="1"/>
  <c r="K48" i="20" s="1"/>
  <c r="J49" i="20" a="1"/>
  <c r="J49" i="20" s="1"/>
  <c r="K49" i="20" s="1" a="1"/>
  <c r="K49" i="20" s="1"/>
  <c r="I3" i="20" a="1"/>
  <c r="I3" i="20" s="1"/>
  <c r="I4" i="20" a="1"/>
  <c r="I4" i="20" s="1"/>
  <c r="I5" i="20" a="1"/>
  <c r="I5" i="20"/>
  <c r="I6" i="20" a="1"/>
  <c r="I6" i="20" s="1"/>
  <c r="I7" i="20" a="1"/>
  <c r="I7" i="20" s="1"/>
  <c r="I8" i="20" a="1"/>
  <c r="I8" i="20"/>
  <c r="I9" i="20" a="1"/>
  <c r="I9" i="20" s="1"/>
  <c r="I10" i="20" a="1"/>
  <c r="I10" i="20" s="1"/>
  <c r="I11" i="20" a="1"/>
  <c r="I11" i="20"/>
  <c r="I12" i="20" a="1"/>
  <c r="I12" i="20" s="1"/>
  <c r="I13" i="20" a="1"/>
  <c r="I13" i="20" s="1"/>
  <c r="I14" i="20" a="1"/>
  <c r="I14" i="20"/>
  <c r="I15" i="20" a="1"/>
  <c r="I15" i="20" s="1"/>
  <c r="I16" i="20" a="1"/>
  <c r="I16" i="20" s="1"/>
  <c r="I17" i="20" a="1"/>
  <c r="I17" i="20"/>
  <c r="I18" i="20" a="1"/>
  <c r="I18" i="20" s="1"/>
  <c r="I19" i="20" a="1"/>
  <c r="I19" i="20" s="1"/>
  <c r="I20" i="20" a="1"/>
  <c r="I20" i="20"/>
  <c r="I21" i="20" a="1"/>
  <c r="I21" i="20" s="1"/>
  <c r="I22" i="20" a="1"/>
  <c r="I22" i="20" s="1"/>
  <c r="I23" i="20" a="1"/>
  <c r="I23" i="20"/>
  <c r="I24" i="20" a="1"/>
  <c r="I24" i="20" s="1"/>
  <c r="I25" i="20" a="1"/>
  <c r="I25" i="20" s="1"/>
  <c r="I26" i="20" a="1"/>
  <c r="I26" i="20"/>
  <c r="I27" i="20" a="1"/>
  <c r="I27" i="20" s="1"/>
  <c r="I28" i="20" a="1"/>
  <c r="I28" i="20" s="1"/>
  <c r="I29" i="20" a="1"/>
  <c r="I29" i="20"/>
  <c r="I30" i="20" a="1"/>
  <c r="I30" i="20" s="1"/>
  <c r="I31" i="20" a="1"/>
  <c r="I31" i="20" s="1"/>
  <c r="I32" i="20" a="1"/>
  <c r="I32" i="20"/>
  <c r="I33" i="20" a="1"/>
  <c r="I33" i="20" s="1"/>
  <c r="I34" i="20" a="1"/>
  <c r="I34" i="20" s="1"/>
  <c r="I35" i="20" a="1"/>
  <c r="I35" i="20"/>
  <c r="I36" i="20" a="1"/>
  <c r="I36" i="20" s="1"/>
  <c r="I37" i="20" a="1"/>
  <c r="I37" i="20" s="1"/>
  <c r="I38" i="20" a="1"/>
  <c r="I38" i="20"/>
  <c r="I39" i="20" a="1"/>
  <c r="I39" i="20" s="1"/>
  <c r="I40" i="20" a="1"/>
  <c r="I40" i="20" s="1"/>
  <c r="I41" i="20" a="1"/>
  <c r="I41" i="20"/>
  <c r="I42" i="20" a="1"/>
  <c r="I42" i="20" s="1"/>
  <c r="I43" i="20" a="1"/>
  <c r="I43" i="20" s="1"/>
  <c r="I44" i="20" a="1"/>
  <c r="I44" i="20"/>
  <c r="I45" i="20" a="1"/>
  <c r="I45" i="20" s="1"/>
  <c r="I46" i="20" a="1"/>
  <c r="I46" i="20" s="1"/>
  <c r="I47" i="20" a="1"/>
  <c r="I47" i="20"/>
  <c r="I48" i="20" a="1"/>
  <c r="I48" i="20" s="1"/>
  <c r="I49" i="20" a="1"/>
  <c r="I49" i="20" s="1"/>
  <c r="I2" i="20" a="1"/>
  <c r="I2" i="20" s="1"/>
  <c r="D3" i="20" a="1"/>
  <c r="D3" i="20" s="1"/>
  <c r="D4" i="20" a="1"/>
  <c r="D4" i="20" s="1"/>
  <c r="D5" i="20" a="1"/>
  <c r="D5" i="20"/>
  <c r="D6" i="20" a="1"/>
  <c r="D6" i="20" s="1"/>
  <c r="D7" i="20" a="1"/>
  <c r="D7" i="20" s="1"/>
  <c r="D8" i="20" a="1"/>
  <c r="D8" i="20"/>
  <c r="D9" i="20" a="1"/>
  <c r="D9" i="20" s="1"/>
  <c r="D10" i="20" a="1"/>
  <c r="D10" i="20" s="1"/>
  <c r="D11" i="20" a="1"/>
  <c r="D11" i="20"/>
  <c r="D12" i="20" a="1"/>
  <c r="D12" i="20" s="1"/>
  <c r="D13" i="20" a="1"/>
  <c r="D13" i="20" s="1"/>
  <c r="D14" i="20" a="1"/>
  <c r="D14" i="20"/>
  <c r="D15" i="20" a="1"/>
  <c r="D15" i="20" s="1"/>
  <c r="D16" i="20" a="1"/>
  <c r="D16" i="20" s="1"/>
  <c r="D17" i="20" a="1"/>
  <c r="D17" i="20"/>
  <c r="D18" i="20" a="1"/>
  <c r="D18" i="20" s="1"/>
  <c r="D19" i="20" a="1"/>
  <c r="D19" i="20" s="1"/>
  <c r="D20" i="20" a="1"/>
  <c r="D20" i="20"/>
  <c r="D21" i="20" a="1"/>
  <c r="D21" i="20" s="1"/>
  <c r="D22" i="20" a="1"/>
  <c r="D22" i="20" s="1"/>
  <c r="D23" i="20" a="1"/>
  <c r="D23" i="20"/>
  <c r="D24" i="20" a="1"/>
  <c r="D24" i="20" s="1"/>
  <c r="D25" i="20" a="1"/>
  <c r="D25" i="20" s="1"/>
  <c r="D26" i="20" a="1"/>
  <c r="D26" i="20"/>
  <c r="D27" i="20" a="1"/>
  <c r="D27" i="20" s="1"/>
  <c r="D28" i="20" a="1"/>
  <c r="D28" i="20" s="1"/>
  <c r="D29" i="20" a="1"/>
  <c r="D29" i="20"/>
  <c r="D30" i="20" a="1"/>
  <c r="D30" i="20" s="1"/>
  <c r="D31" i="20" a="1"/>
  <c r="D31" i="20" s="1"/>
  <c r="D32" i="20" a="1"/>
  <c r="D32" i="20"/>
  <c r="D33" i="20" a="1"/>
  <c r="D33" i="20" s="1"/>
  <c r="D34" i="20" a="1"/>
  <c r="D34" i="20" s="1"/>
  <c r="D35" i="20" a="1"/>
  <c r="D35" i="20"/>
  <c r="D36" i="20" a="1"/>
  <c r="D36" i="20" s="1"/>
  <c r="D37" i="20" a="1"/>
  <c r="D37" i="20" s="1"/>
  <c r="E37" i="20" s="1" a="1"/>
  <c r="E37" i="20" s="1"/>
  <c r="D38" i="20" a="1"/>
  <c r="D38" i="20" s="1"/>
  <c r="D39" i="20" a="1"/>
  <c r="D39" i="20" s="1"/>
  <c r="D40" i="20" a="1"/>
  <c r="D40" i="20" s="1"/>
  <c r="D41" i="20" a="1"/>
  <c r="D41" i="20" s="1"/>
  <c r="E41" i="20" s="1" a="1"/>
  <c r="E41" i="20" s="1"/>
  <c r="D42" i="20" a="1"/>
  <c r="D42" i="20" s="1"/>
  <c r="D43" i="20" a="1"/>
  <c r="D43" i="20" s="1"/>
  <c r="D44" i="20" a="1"/>
  <c r="D44" i="20"/>
  <c r="D45" i="20" a="1"/>
  <c r="D45" i="20" s="1"/>
  <c r="D46" i="20" a="1"/>
  <c r="D46" i="20" s="1"/>
  <c r="E46" i="20" s="1" a="1"/>
  <c r="E46" i="20" s="1"/>
  <c r="D47" i="20" a="1"/>
  <c r="D47" i="20"/>
  <c r="E47" i="20" s="1" a="1"/>
  <c r="E47" i="20" s="1"/>
  <c r="D48" i="20" a="1"/>
  <c r="D48" i="20" s="1"/>
  <c r="D49" i="20" a="1"/>
  <c r="D49" i="20" s="1"/>
  <c r="D2" i="20" a="1"/>
  <c r="D2" i="20" s="1"/>
  <c r="D39" i="19"/>
  <c r="E39" i="19"/>
  <c r="F39" i="19"/>
  <c r="G39" i="19"/>
  <c r="H39" i="19"/>
  <c r="I39" i="19"/>
  <c r="J39" i="19"/>
  <c r="K39" i="19"/>
  <c r="L39" i="19"/>
  <c r="M39" i="19"/>
  <c r="N39" i="19"/>
  <c r="O39" i="19"/>
  <c r="P39" i="19"/>
  <c r="Q39" i="19"/>
  <c r="R39" i="19"/>
  <c r="S39" i="19"/>
  <c r="T39" i="19"/>
  <c r="U39" i="19"/>
  <c r="V39" i="19"/>
  <c r="W39" i="19"/>
  <c r="X39" i="19"/>
  <c r="Y39" i="19"/>
  <c r="Z39" i="19"/>
  <c r="AA39" i="19"/>
  <c r="AB39" i="19"/>
  <c r="AC39" i="19"/>
  <c r="AD39" i="19"/>
  <c r="AE39" i="19"/>
  <c r="AF39" i="19"/>
  <c r="AG39" i="19"/>
  <c r="AH39" i="19"/>
  <c r="AI39" i="19"/>
  <c r="AJ39" i="19"/>
  <c r="AK39" i="19"/>
  <c r="AL39" i="19"/>
  <c r="AM39" i="19"/>
  <c r="AN39" i="19"/>
  <c r="AO39" i="19"/>
  <c r="AP39" i="19"/>
  <c r="AQ39" i="19"/>
  <c r="AR39" i="19"/>
  <c r="AS39" i="19"/>
  <c r="AT39" i="19"/>
  <c r="AU39" i="19"/>
  <c r="AV39" i="19"/>
  <c r="AW39" i="19"/>
  <c r="AX39" i="19"/>
  <c r="AY39" i="19"/>
  <c r="AZ39" i="19"/>
  <c r="BA39" i="19"/>
  <c r="BB39" i="19"/>
  <c r="BC39" i="19"/>
  <c r="BD39" i="19"/>
  <c r="D40" i="19"/>
  <c r="E40" i="19"/>
  <c r="F40" i="19"/>
  <c r="G40" i="19"/>
  <c r="H40" i="19"/>
  <c r="I40" i="19"/>
  <c r="J40" i="19"/>
  <c r="K40" i="19"/>
  <c r="L40" i="19"/>
  <c r="M40" i="19"/>
  <c r="N40" i="19"/>
  <c r="O40" i="19"/>
  <c r="P40" i="19"/>
  <c r="Q40" i="19"/>
  <c r="R40" i="19"/>
  <c r="S40" i="19"/>
  <c r="T40" i="19"/>
  <c r="U40" i="19"/>
  <c r="V40" i="19"/>
  <c r="W40" i="19"/>
  <c r="X40" i="19"/>
  <c r="Y40" i="19"/>
  <c r="Z40" i="19"/>
  <c r="AA40" i="19"/>
  <c r="AB40" i="19"/>
  <c r="AC40" i="19"/>
  <c r="AD40" i="19"/>
  <c r="AE40" i="19"/>
  <c r="AF40" i="19"/>
  <c r="AG40" i="19"/>
  <c r="AH40" i="19"/>
  <c r="AI40" i="19"/>
  <c r="AJ40" i="19"/>
  <c r="AK40" i="19"/>
  <c r="AL40" i="19"/>
  <c r="AM40" i="19"/>
  <c r="AN40" i="19"/>
  <c r="AO40" i="19"/>
  <c r="AP40" i="19"/>
  <c r="AQ40" i="19"/>
  <c r="AR40" i="19"/>
  <c r="AS40" i="19"/>
  <c r="AT40" i="19"/>
  <c r="AU40" i="19"/>
  <c r="AV40" i="19"/>
  <c r="AW40" i="19"/>
  <c r="AX40" i="19"/>
  <c r="AY40" i="19"/>
  <c r="AZ40" i="19"/>
  <c r="BA40" i="19"/>
  <c r="BB40" i="19"/>
  <c r="BC40" i="19"/>
  <c r="BD40" i="19"/>
  <c r="D41" i="19"/>
  <c r="E41" i="19"/>
  <c r="F41" i="19"/>
  <c r="G41" i="19"/>
  <c r="H41" i="19"/>
  <c r="I41" i="19"/>
  <c r="J41" i="19"/>
  <c r="K41" i="19"/>
  <c r="L41" i="19"/>
  <c r="M41" i="19"/>
  <c r="N41" i="19"/>
  <c r="O41" i="19"/>
  <c r="P41" i="19"/>
  <c r="Q41" i="19"/>
  <c r="R41" i="19"/>
  <c r="S41" i="19"/>
  <c r="T41" i="19"/>
  <c r="U41" i="19"/>
  <c r="V41" i="19"/>
  <c r="W41" i="19"/>
  <c r="X41" i="19"/>
  <c r="Y41" i="19"/>
  <c r="Z41" i="19"/>
  <c r="AA41" i="19"/>
  <c r="AB41" i="19"/>
  <c r="AC41" i="19"/>
  <c r="AD41" i="19"/>
  <c r="AE41" i="19"/>
  <c r="AF41" i="19"/>
  <c r="AG41" i="19"/>
  <c r="AH41" i="19"/>
  <c r="AI41" i="19"/>
  <c r="AJ41" i="19"/>
  <c r="AK41" i="19"/>
  <c r="AL41" i="19"/>
  <c r="AM41" i="19"/>
  <c r="AN41" i="19"/>
  <c r="AO41" i="19"/>
  <c r="AP41" i="19"/>
  <c r="AQ41" i="19"/>
  <c r="AR41" i="19"/>
  <c r="AS41" i="19"/>
  <c r="AT41" i="19"/>
  <c r="AU41" i="19"/>
  <c r="AV41" i="19"/>
  <c r="AW41" i="19"/>
  <c r="AX41" i="19"/>
  <c r="AY41" i="19"/>
  <c r="AZ41" i="19"/>
  <c r="BA41" i="19"/>
  <c r="BB41" i="19"/>
  <c r="BC41" i="19"/>
  <c r="BD41" i="19"/>
  <c r="D42" i="19"/>
  <c r="E42" i="19"/>
  <c r="F42" i="19"/>
  <c r="G42" i="19"/>
  <c r="H42" i="19"/>
  <c r="I42" i="19"/>
  <c r="J42" i="19"/>
  <c r="K42" i="19"/>
  <c r="L42" i="19"/>
  <c r="M42" i="19"/>
  <c r="N42" i="19"/>
  <c r="O42" i="19"/>
  <c r="P42" i="19"/>
  <c r="Q42" i="19"/>
  <c r="R42" i="19"/>
  <c r="S42" i="19"/>
  <c r="T42" i="19"/>
  <c r="U42" i="19"/>
  <c r="V42" i="19"/>
  <c r="W42" i="19"/>
  <c r="X42" i="19"/>
  <c r="Y42" i="19"/>
  <c r="Z42" i="19"/>
  <c r="AA42" i="19"/>
  <c r="AB42" i="19"/>
  <c r="AC42" i="19"/>
  <c r="AD42" i="19"/>
  <c r="AE42" i="19"/>
  <c r="AF42" i="19"/>
  <c r="AG42" i="19"/>
  <c r="AH42" i="19"/>
  <c r="AI42" i="19"/>
  <c r="AJ42" i="19"/>
  <c r="AK42" i="19"/>
  <c r="AL42" i="19"/>
  <c r="AM42" i="19"/>
  <c r="AN42" i="19"/>
  <c r="AO42" i="19"/>
  <c r="AP42" i="19"/>
  <c r="AQ42" i="19"/>
  <c r="AR42" i="19"/>
  <c r="AS42" i="19"/>
  <c r="AT42" i="19"/>
  <c r="AU42" i="19"/>
  <c r="AV42" i="19"/>
  <c r="AW42" i="19"/>
  <c r="AX42" i="19"/>
  <c r="AY42" i="19"/>
  <c r="AZ42" i="19"/>
  <c r="BA42" i="19"/>
  <c r="BB42" i="19"/>
  <c r="BC42" i="19"/>
  <c r="BD42" i="19"/>
  <c r="D43" i="19"/>
  <c r="E43" i="19"/>
  <c r="F43" i="19"/>
  <c r="G43" i="19"/>
  <c r="H43" i="19"/>
  <c r="I43" i="19"/>
  <c r="J43" i="19"/>
  <c r="K43" i="19"/>
  <c r="L43" i="19"/>
  <c r="M43" i="19"/>
  <c r="N43" i="19"/>
  <c r="O43" i="19"/>
  <c r="P43" i="19"/>
  <c r="Q43" i="19"/>
  <c r="R43" i="19"/>
  <c r="S43" i="19"/>
  <c r="T43" i="19"/>
  <c r="U43" i="19"/>
  <c r="V43" i="19"/>
  <c r="W43" i="19"/>
  <c r="X43" i="19"/>
  <c r="Y43" i="19"/>
  <c r="Z43" i="19"/>
  <c r="AA43" i="19"/>
  <c r="AB43" i="19"/>
  <c r="AC43" i="19"/>
  <c r="AD43" i="19"/>
  <c r="AE43" i="19"/>
  <c r="AF43" i="19"/>
  <c r="AG43" i="19"/>
  <c r="AH43" i="19"/>
  <c r="AI43" i="19"/>
  <c r="AJ43" i="19"/>
  <c r="AK43" i="19"/>
  <c r="AL43" i="19"/>
  <c r="AM43" i="19"/>
  <c r="AN43" i="19"/>
  <c r="AO43" i="19"/>
  <c r="AP43" i="19"/>
  <c r="AQ43" i="19"/>
  <c r="AR43" i="19"/>
  <c r="AS43" i="19"/>
  <c r="AT43" i="19"/>
  <c r="AU43" i="19"/>
  <c r="AV43" i="19"/>
  <c r="AW43" i="19"/>
  <c r="AX43" i="19"/>
  <c r="AY43" i="19"/>
  <c r="AZ43" i="19"/>
  <c r="BA43" i="19"/>
  <c r="BB43" i="19"/>
  <c r="BC43" i="19"/>
  <c r="BD43" i="19"/>
  <c r="C43" i="19"/>
  <c r="C42" i="19"/>
  <c r="C41" i="19"/>
  <c r="C40" i="19"/>
  <c r="C39" i="19"/>
  <c r="D30" i="19"/>
  <c r="E30" i="19"/>
  <c r="F30" i="19"/>
  <c r="G30" i="19"/>
  <c r="H30" i="19"/>
  <c r="I30" i="19"/>
  <c r="J30" i="19"/>
  <c r="K30" i="19"/>
  <c r="L30" i="19"/>
  <c r="M30" i="19"/>
  <c r="N30" i="19"/>
  <c r="O30" i="19"/>
  <c r="P30" i="19"/>
  <c r="Q30" i="19"/>
  <c r="R30" i="19"/>
  <c r="S30" i="19"/>
  <c r="T30" i="19"/>
  <c r="U30" i="19"/>
  <c r="V30" i="19"/>
  <c r="W30" i="19"/>
  <c r="X30" i="19"/>
  <c r="Y30" i="19"/>
  <c r="Z30" i="19"/>
  <c r="AA30" i="19"/>
  <c r="AB30" i="19"/>
  <c r="AC30" i="19"/>
  <c r="AD30" i="19"/>
  <c r="AE30" i="19"/>
  <c r="AF30" i="19"/>
  <c r="AG30" i="19"/>
  <c r="AH30" i="19"/>
  <c r="AI30" i="19"/>
  <c r="AJ30" i="19"/>
  <c r="AK30" i="19"/>
  <c r="AL30" i="19"/>
  <c r="AM30" i="19"/>
  <c r="AN30" i="19"/>
  <c r="AO30" i="19"/>
  <c r="AP30" i="19"/>
  <c r="AQ30" i="19"/>
  <c r="AR30" i="19"/>
  <c r="AS30" i="19"/>
  <c r="AT30" i="19"/>
  <c r="AU30" i="19"/>
  <c r="AV30" i="19"/>
  <c r="AW30" i="19"/>
  <c r="AX30" i="19"/>
  <c r="AY30" i="19"/>
  <c r="AZ30" i="19"/>
  <c r="BA30" i="19"/>
  <c r="BB30" i="19"/>
  <c r="BC30" i="19"/>
  <c r="BD30" i="19"/>
  <c r="C30" i="19"/>
  <c r="E16" i="19"/>
  <c r="F16" i="19"/>
  <c r="G16" i="19"/>
  <c r="H16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AI16" i="19"/>
  <c r="AJ16" i="19"/>
  <c r="AK16" i="19"/>
  <c r="AL16" i="19"/>
  <c r="AM16" i="19"/>
  <c r="AN16" i="19"/>
  <c r="AO16" i="19"/>
  <c r="AP16" i="19"/>
  <c r="AQ16" i="19"/>
  <c r="AR16" i="19"/>
  <c r="AS16" i="19"/>
  <c r="AT16" i="19"/>
  <c r="AU16" i="19"/>
  <c r="AV16" i="19"/>
  <c r="AW16" i="19"/>
  <c r="AX16" i="19"/>
  <c r="AY16" i="19"/>
  <c r="AZ16" i="19"/>
  <c r="BA16" i="19"/>
  <c r="BB16" i="19"/>
  <c r="BC16" i="19"/>
  <c r="BD16" i="19"/>
  <c r="D16" i="19"/>
  <c r="C16" i="19"/>
  <c r="AD49" i="3"/>
  <c r="AD48" i="3"/>
  <c r="AD47" i="3"/>
  <c r="AD46" i="3"/>
  <c r="AD45" i="3"/>
  <c r="AD41" i="3"/>
  <c r="AD44" i="3"/>
  <c r="AD43" i="3"/>
  <c r="AD42" i="3"/>
  <c r="AD40" i="3"/>
  <c r="AD39" i="3"/>
  <c r="AD36" i="3"/>
  <c r="AD38" i="3"/>
  <c r="AD37" i="3"/>
  <c r="AD35" i="3"/>
  <c r="AD34" i="3"/>
  <c r="AD33" i="3"/>
  <c r="AD32" i="3"/>
  <c r="AD31" i="3"/>
  <c r="AD28" i="3"/>
  <c r="AD29" i="3"/>
  <c r="AD30" i="3"/>
  <c r="AD27" i="3"/>
  <c r="AD26" i="3"/>
  <c r="AD24" i="3"/>
  <c r="AD25" i="3"/>
  <c r="AD23" i="3"/>
  <c r="AD22" i="3"/>
  <c r="AD21" i="3"/>
  <c r="AD20" i="3"/>
  <c r="AD19" i="3"/>
  <c r="AD15" i="3"/>
  <c r="AD16" i="3"/>
  <c r="AD17" i="3"/>
  <c r="AD18" i="3"/>
  <c r="AD14" i="3"/>
  <c r="AD13" i="3"/>
  <c r="AD12" i="3"/>
  <c r="AD11" i="3"/>
  <c r="AD10" i="3"/>
  <c r="AD9" i="3"/>
  <c r="AD8" i="3"/>
  <c r="AD7" i="3"/>
  <c r="AD6" i="3"/>
  <c r="AD5" i="3"/>
  <c r="AD4" i="3"/>
  <c r="AD3" i="3"/>
  <c r="AD2" i="3"/>
  <c r="Q21" i="3" a="1"/>
  <c r="Q21" i="3" s="1"/>
  <c r="Q20" i="3" a="1"/>
  <c r="Q20" i="3" s="1"/>
  <c r="Q19" i="3" a="1"/>
  <c r="Q19" i="3" s="1"/>
  <c r="Q18" i="3" a="1"/>
  <c r="Q18" i="3" s="1"/>
  <c r="Q16" i="3" a="1"/>
  <c r="Q16" i="3" s="1"/>
  <c r="Q15" i="3" a="1"/>
  <c r="Q15" i="3" s="1"/>
  <c r="Q14" i="3" a="1"/>
  <c r="Q14" i="3" s="1"/>
  <c r="Q13" i="3" a="1"/>
  <c r="Q13" i="3" s="1"/>
  <c r="Q11" i="3" a="1"/>
  <c r="Q11" i="3" s="1"/>
  <c r="Q12" i="3" a="1"/>
  <c r="Q12" i="3" s="1"/>
  <c r="Q10" i="3" a="1"/>
  <c r="Q10" i="3" s="1"/>
  <c r="Q9" i="3" a="1"/>
  <c r="Q9" i="3" s="1"/>
  <c r="Q8" i="3" a="1"/>
  <c r="Q8" i="3" s="1"/>
  <c r="Q7" i="3" a="1"/>
  <c r="Q7" i="3" s="1"/>
  <c r="Q6" i="3" a="1"/>
  <c r="Q6" i="3" s="1"/>
  <c r="Q3" i="3" a="1"/>
  <c r="Q3" i="3" s="1"/>
  <c r="Q4" i="3" a="1"/>
  <c r="Q4" i="3" s="1"/>
  <c r="Q5" i="3" a="1"/>
  <c r="Q5" i="3" s="1"/>
  <c r="P21" i="3" a="1"/>
  <c r="P21" i="3" s="1"/>
  <c r="P20" i="3" a="1"/>
  <c r="P20" i="3" s="1"/>
  <c r="P19" i="3" a="1"/>
  <c r="P19" i="3" s="1"/>
  <c r="P18" i="3" a="1"/>
  <c r="P18" i="3" s="1"/>
  <c r="P16" i="3" a="1"/>
  <c r="P16" i="3" s="1"/>
  <c r="P15" i="3" a="1"/>
  <c r="P15" i="3" s="1"/>
  <c r="P14" i="3" a="1"/>
  <c r="P14" i="3" s="1"/>
  <c r="P13" i="3" a="1"/>
  <c r="P13" i="3" s="1"/>
  <c r="P12" i="3" a="1"/>
  <c r="P12" i="3" s="1"/>
  <c r="P11" i="3" a="1"/>
  <c r="P11" i="3" s="1"/>
  <c r="P10" i="3" a="1"/>
  <c r="P10" i="3" s="1"/>
  <c r="P9" i="3" a="1"/>
  <c r="P9" i="3" s="1"/>
  <c r="P8" i="3" a="1"/>
  <c r="P8" i="3" s="1"/>
  <c r="P7" i="3" a="1"/>
  <c r="P7" i="3" s="1"/>
  <c r="P6" i="3" a="1"/>
  <c r="P6" i="3" s="1"/>
  <c r="P5" i="3" a="1"/>
  <c r="P5" i="3" s="1"/>
  <c r="P4" i="3" a="1"/>
  <c r="P4" i="3" s="1"/>
  <c r="P3" i="3" a="1"/>
  <c r="P3" i="3" s="1"/>
  <c r="N20" i="3"/>
  <c r="V69" i="3" s="1"/>
  <c r="O20" i="3"/>
  <c r="N9" i="3"/>
  <c r="V58" i="3" s="1"/>
  <c r="N8" i="3"/>
  <c r="V57" i="3" s="1"/>
  <c r="O9" i="3"/>
  <c r="N3" i="3"/>
  <c r="V52" i="3" s="1"/>
  <c r="N2" i="3"/>
  <c r="V51" i="3" s="1"/>
  <c r="N10" i="3"/>
  <c r="V59" i="3" s="1"/>
  <c r="O21" i="3"/>
  <c r="N21" i="3"/>
  <c r="V70" i="3" s="1"/>
  <c r="O181" i="3"/>
  <c r="N181" i="3"/>
  <c r="O19" i="3"/>
  <c r="N19" i="3"/>
  <c r="V68" i="3" s="1"/>
  <c r="O18" i="3"/>
  <c r="N18" i="3"/>
  <c r="V67" i="3" s="1"/>
  <c r="O17" i="3"/>
  <c r="N17" i="3"/>
  <c r="V66" i="3" s="1"/>
  <c r="O16" i="3"/>
  <c r="N16" i="3"/>
  <c r="V65" i="3" s="1"/>
  <c r="O15" i="3"/>
  <c r="N15" i="3"/>
  <c r="V64" i="3" s="1"/>
  <c r="O14" i="3"/>
  <c r="N14" i="3"/>
  <c r="V63" i="3" s="1"/>
  <c r="O13" i="3"/>
  <c r="N13" i="3"/>
  <c r="V62" i="3" s="1"/>
  <c r="O12" i="3"/>
  <c r="N12" i="3"/>
  <c r="V61" i="3" s="1"/>
  <c r="O11" i="3"/>
  <c r="N11" i="3"/>
  <c r="V60" i="3" s="1"/>
  <c r="O10" i="3"/>
  <c r="O224" i="3"/>
  <c r="N224" i="3"/>
  <c r="O8" i="3"/>
  <c r="O7" i="3"/>
  <c r="N7" i="3"/>
  <c r="V56" i="3" s="1"/>
  <c r="O6" i="3"/>
  <c r="N6" i="3"/>
  <c r="V55" i="3" s="1"/>
  <c r="O5" i="3"/>
  <c r="N5" i="3"/>
  <c r="V54" i="3" s="1"/>
  <c r="O4" i="3"/>
  <c r="N4" i="3"/>
  <c r="V53" i="3" s="1"/>
  <c r="O3" i="3"/>
  <c r="O2" i="3"/>
  <c r="O54" i="21" l="1"/>
  <c r="D9" i="25"/>
  <c r="H54" i="21"/>
  <c r="D6" i="25"/>
  <c r="D10" i="25" s="1"/>
  <c r="BE50" i="21" a="1"/>
  <c r="BE50" i="21" s="1"/>
  <c r="D14" i="25"/>
  <c r="D5" i="25"/>
  <c r="Q50" i="21"/>
  <c r="AD50" i="21"/>
  <c r="BB50" i="21"/>
  <c r="BA50" i="21"/>
  <c r="AV50" i="21"/>
  <c r="AU50" i="21"/>
  <c r="AP50" i="21"/>
  <c r="AO50" i="21"/>
  <c r="AJ50" i="21"/>
  <c r="AI50" i="21"/>
  <c r="AC50" i="21"/>
  <c r="X50" i="21"/>
  <c r="W50" i="21"/>
  <c r="R50" i="21"/>
  <c r="L50" i="21"/>
  <c r="K50" i="21"/>
  <c r="F50" i="21"/>
  <c r="E50" i="21"/>
  <c r="C50" i="21"/>
  <c r="BE47" i="21" a="1"/>
  <c r="BE47" i="21" s="1"/>
  <c r="BE46" i="21" a="1"/>
  <c r="BE46" i="21" s="1"/>
  <c r="BE45" i="21" a="1"/>
  <c r="BE45" i="21" s="1"/>
  <c r="BE44" i="21" a="1"/>
  <c r="BE44" i="21" s="1"/>
  <c r="BE43" i="21" a="1"/>
  <c r="BE43" i="21" s="1"/>
  <c r="BE42" i="21" a="1"/>
  <c r="BE42" i="21" s="1"/>
  <c r="BE41" i="21" a="1"/>
  <c r="BE41" i="21" s="1"/>
  <c r="BE40" i="21" a="1"/>
  <c r="BE40" i="21" s="1"/>
  <c r="BE39" i="21" a="1"/>
  <c r="BE39" i="21" s="1"/>
  <c r="BE38" i="21" a="1"/>
  <c r="BE38" i="21" s="1"/>
  <c r="BE37" i="21" a="1"/>
  <c r="BE37" i="21" s="1"/>
  <c r="BE36" i="21" a="1"/>
  <c r="BE36" i="21" s="1"/>
  <c r="BE35" i="21" a="1"/>
  <c r="BE35" i="21" s="1"/>
  <c r="BE34" i="21" a="1"/>
  <c r="BE34" i="21" s="1"/>
  <c r="BE33" i="21" a="1"/>
  <c r="BE33" i="21" s="1"/>
  <c r="BE32" i="21" a="1"/>
  <c r="BE32" i="21" s="1"/>
  <c r="BE31" i="21" a="1"/>
  <c r="BE31" i="21" s="1"/>
  <c r="BE30" i="21" a="1"/>
  <c r="BE30" i="21" s="1"/>
  <c r="BE29" i="21" a="1"/>
  <c r="BE29" i="21" s="1"/>
  <c r="BE28" i="21" a="1"/>
  <c r="BE28" i="21" s="1"/>
  <c r="BE27" i="21" a="1"/>
  <c r="BE27" i="21" s="1"/>
  <c r="BE26" i="21" a="1"/>
  <c r="BE26" i="21" s="1"/>
  <c r="Q54" i="21"/>
  <c r="BE25" i="21" a="1"/>
  <c r="BE25" i="21" s="1"/>
  <c r="BE24" i="21" a="1"/>
  <c r="BE24" i="21" s="1"/>
  <c r="BE23" i="21" a="1"/>
  <c r="BE23" i="21" s="1"/>
  <c r="BE22" i="21" a="1"/>
  <c r="BE22" i="21" s="1"/>
  <c r="BE21" i="21" a="1"/>
  <c r="BE21" i="21" s="1"/>
  <c r="BE20" i="21" a="1"/>
  <c r="BE20" i="21" s="1"/>
  <c r="BE19" i="21" a="1"/>
  <c r="BE19" i="21" s="1"/>
  <c r="BE18" i="21" a="1"/>
  <c r="BE18" i="21" s="1"/>
  <c r="BE17" i="21" a="1"/>
  <c r="BE17" i="21" s="1"/>
  <c r="BE16" i="21" a="1"/>
  <c r="BE16" i="21" s="1"/>
  <c r="BE15" i="21" a="1"/>
  <c r="BE15" i="21" s="1"/>
  <c r="BE14" i="21" a="1"/>
  <c r="BE14" i="21" s="1"/>
  <c r="BE13" i="21" a="1"/>
  <c r="BE13" i="21" s="1"/>
  <c r="BE12" i="21" a="1"/>
  <c r="BE12" i="21" s="1"/>
  <c r="BE11" i="21" a="1"/>
  <c r="BE11" i="21" s="1"/>
  <c r="AD54" i="21"/>
  <c r="BE10" i="21" a="1"/>
  <c r="BE10" i="21" s="1"/>
  <c r="BE9" i="21" a="1"/>
  <c r="BE9" i="21" s="1"/>
  <c r="BE8" i="21" a="1"/>
  <c r="BE8" i="21" s="1"/>
  <c r="BE7" i="21" a="1"/>
  <c r="BE7" i="21" s="1"/>
  <c r="BE6" i="21" a="1"/>
  <c r="BE6" i="21" s="1"/>
  <c r="BE5" i="21" a="1"/>
  <c r="BE5" i="21" s="1"/>
  <c r="BB54" i="21"/>
  <c r="BA54" i="21"/>
  <c r="AV54" i="21"/>
  <c r="AU54" i="21"/>
  <c r="AP54" i="21"/>
  <c r="AO54" i="21"/>
  <c r="AJ54" i="21"/>
  <c r="AI54" i="21"/>
  <c r="AC54" i="21"/>
  <c r="X54" i="21"/>
  <c r="W54" i="21"/>
  <c r="R54" i="21"/>
  <c r="L54" i="21"/>
  <c r="K54" i="21"/>
  <c r="F54" i="21"/>
  <c r="E54" i="21"/>
  <c r="BE4" i="21" a="1"/>
  <c r="BE4" i="21" s="1"/>
  <c r="BE49" i="21" a="1"/>
  <c r="BE49" i="21" s="1"/>
  <c r="BE48" i="21" a="1"/>
  <c r="BE48" i="21" s="1"/>
  <c r="C51" i="21"/>
  <c r="C54" i="21"/>
  <c r="BD54" i="21"/>
  <c r="AE2" i="3"/>
  <c r="AE3" i="3"/>
  <c r="AE4" i="3"/>
  <c r="AE5" i="3"/>
  <c r="AE6" i="3"/>
  <c r="AE7" i="3"/>
  <c r="AE8" i="3"/>
  <c r="AE9" i="3"/>
  <c r="AE10" i="3"/>
  <c r="AE11" i="3"/>
  <c r="AE12" i="3"/>
  <c r="AE13" i="3"/>
  <c r="AE14" i="3"/>
  <c r="AE18" i="3"/>
  <c r="AE17" i="3"/>
  <c r="AE16" i="3"/>
  <c r="AE15" i="3"/>
  <c r="AE19" i="3"/>
  <c r="AE20" i="3"/>
  <c r="AE21" i="3"/>
  <c r="AE22" i="3"/>
  <c r="AE23" i="3"/>
  <c r="AE25" i="3"/>
  <c r="AE24" i="3"/>
  <c r="AE26" i="3"/>
  <c r="AE27" i="3"/>
  <c r="AE30" i="3"/>
  <c r="AE29" i="3"/>
  <c r="AE28" i="3"/>
  <c r="AE31" i="3"/>
  <c r="AE32" i="3"/>
  <c r="AE33" i="3"/>
  <c r="AE34" i="3"/>
  <c r="AE35" i="3"/>
  <c r="AE37" i="3"/>
  <c r="AE38" i="3"/>
  <c r="AE36" i="3"/>
  <c r="AE39" i="3"/>
  <c r="AE40" i="3"/>
  <c r="AE42" i="3"/>
  <c r="AE43" i="3"/>
  <c r="AE44" i="3"/>
  <c r="AE41" i="3"/>
  <c r="AE45" i="3"/>
  <c r="AE46" i="3"/>
  <c r="AE47" i="3"/>
  <c r="AE48" i="3"/>
  <c r="AE49" i="3"/>
  <c r="D3" i="23"/>
  <c r="D4" i="23"/>
  <c r="D5" i="23"/>
  <c r="D6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" i="23"/>
  <c r="D22" i="23" s="1"/>
  <c r="D51" i="21"/>
  <c r="E51" i="21" s="1"/>
  <c r="F51" i="21" s="1"/>
  <c r="G51" i="21" s="1"/>
  <c r="H51" i="21" s="1"/>
  <c r="I51" i="21" s="1"/>
  <c r="J51" i="21" s="1"/>
  <c r="K51" i="21" s="1"/>
  <c r="L51" i="21" s="1"/>
  <c r="M51" i="21" s="1"/>
  <c r="N51" i="21" s="1"/>
  <c r="O51" i="21" s="1"/>
  <c r="P51" i="21" s="1"/>
  <c r="Q51" i="21" s="1"/>
  <c r="R51" i="21" s="1"/>
  <c r="S51" i="21" s="1"/>
  <c r="T51" i="21" s="1"/>
  <c r="U51" i="21" s="1"/>
  <c r="V51" i="21" s="1"/>
  <c r="W51" i="21" s="1"/>
  <c r="X51" i="21" s="1"/>
  <c r="Y51" i="21" s="1"/>
  <c r="Z51" i="21" s="1"/>
  <c r="AA51" i="21" s="1"/>
  <c r="AB51" i="21" s="1"/>
  <c r="AC51" i="21" s="1"/>
  <c r="AD51" i="21" s="1"/>
  <c r="AE51" i="21" s="1"/>
  <c r="AF51" i="21" s="1"/>
  <c r="AG51" i="21" s="1"/>
  <c r="AH51" i="21" s="1"/>
  <c r="AI51" i="21" s="1"/>
  <c r="AJ51" i="21" s="1"/>
  <c r="AK51" i="21" s="1"/>
  <c r="BB31" i="20" a="1"/>
  <c r="BB31" i="20" s="1"/>
  <c r="BB13" i="20" a="1"/>
  <c r="BB13" i="20" s="1"/>
  <c r="BB48" i="20" a="1"/>
  <c r="BB48" i="20" s="1"/>
  <c r="BB36" i="20" a="1"/>
  <c r="BB36" i="20" s="1"/>
  <c r="BB24" i="20" a="1"/>
  <c r="BB24" i="20" s="1"/>
  <c r="BB18" i="20" a="1"/>
  <c r="BB18" i="20" s="1"/>
  <c r="BB12" i="20" a="1"/>
  <c r="BB12" i="20" s="1"/>
  <c r="BB6" i="20" a="1"/>
  <c r="BB6" i="20" s="1"/>
  <c r="BB49" i="20" a="1"/>
  <c r="BB49" i="20" s="1"/>
  <c r="BB25" i="20" a="1"/>
  <c r="BB25" i="20" s="1"/>
  <c r="BB19" i="20" a="1"/>
  <c r="BB19" i="20" s="1"/>
  <c r="BB7" i="20" a="1"/>
  <c r="BB7" i="20" s="1"/>
  <c r="BB42" i="20" a="1"/>
  <c r="BB42" i="20" s="1"/>
  <c r="BB30" i="20" a="1"/>
  <c r="BB30" i="20" s="1"/>
  <c r="BB47" i="20" a="1"/>
  <c r="BB47" i="20" s="1"/>
  <c r="BB41" i="20" a="1"/>
  <c r="BB41" i="20" s="1"/>
  <c r="BB35" i="20" a="1"/>
  <c r="BB35" i="20" s="1"/>
  <c r="BB29" i="20" a="1"/>
  <c r="BB29" i="20" s="1"/>
  <c r="BB23" i="20" a="1"/>
  <c r="BB23" i="20" s="1"/>
  <c r="BB17" i="20" a="1"/>
  <c r="BB17" i="20" s="1"/>
  <c r="BB11" i="20" a="1"/>
  <c r="BB11" i="20" s="1"/>
  <c r="BB5" i="20" a="1"/>
  <c r="BB5" i="20" s="1"/>
  <c r="BB40" i="20" a="1"/>
  <c r="BB40" i="20" s="1"/>
  <c r="BB28" i="20" a="1"/>
  <c r="BB28" i="20" s="1"/>
  <c r="BB16" i="20" a="1"/>
  <c r="BB16" i="20" s="1"/>
  <c r="BB4" i="20" a="1"/>
  <c r="BB4" i="20" s="1"/>
  <c r="BB45" i="20" a="1"/>
  <c r="BB45" i="20" s="1"/>
  <c r="BB39" i="20" a="1"/>
  <c r="BB39" i="20" s="1"/>
  <c r="BB33" i="20" a="1"/>
  <c r="BB33" i="20" s="1"/>
  <c r="BB27" i="20" a="1"/>
  <c r="BB27" i="20" s="1"/>
  <c r="BB21" i="20" a="1"/>
  <c r="BB21" i="20" s="1"/>
  <c r="BB15" i="20" a="1"/>
  <c r="BB15" i="20" s="1"/>
  <c r="BB9" i="20" a="1"/>
  <c r="BB9" i="20" s="1"/>
  <c r="BB3" i="20" a="1"/>
  <c r="BB3" i="20" s="1"/>
  <c r="BB46" i="20" a="1"/>
  <c r="BB46" i="20" s="1"/>
  <c r="BB34" i="20" a="1"/>
  <c r="BB34" i="20" s="1"/>
  <c r="BB22" i="20" a="1"/>
  <c r="BB22" i="20" s="1"/>
  <c r="BB10" i="20" a="1"/>
  <c r="BB10" i="20" s="1"/>
  <c r="BB44" i="20" a="1"/>
  <c r="BB44" i="20" s="1"/>
  <c r="BB38" i="20" a="1"/>
  <c r="BB38" i="20" s="1"/>
  <c r="BB32" i="20" a="1"/>
  <c r="BB32" i="20" s="1"/>
  <c r="BB26" i="20" a="1"/>
  <c r="BB26" i="20" s="1"/>
  <c r="BB20" i="20" a="1"/>
  <c r="BB20" i="20" s="1"/>
  <c r="BB14" i="20" a="1"/>
  <c r="BB14" i="20" s="1"/>
  <c r="BB8" i="20" a="1"/>
  <c r="BB8" i="20" s="1"/>
  <c r="BB2" i="20" a="1"/>
  <c r="BB2" i="20" s="1"/>
  <c r="BC2" i="20" s="1" a="1"/>
  <c r="BC2" i="20" s="1"/>
  <c r="AU43" i="20" a="1"/>
  <c r="AU43" i="20" s="1"/>
  <c r="AU40" i="20" a="1"/>
  <c r="AU40" i="20" s="1"/>
  <c r="AU37" i="20" a="1"/>
  <c r="AU37" i="20" s="1"/>
  <c r="AU34" i="20" a="1"/>
  <c r="AU34" i="20" s="1"/>
  <c r="AU31" i="20" a="1"/>
  <c r="AU31" i="20" s="1"/>
  <c r="AU28" i="20" a="1"/>
  <c r="AU28" i="20" s="1"/>
  <c r="AU24" i="20" a="1"/>
  <c r="AU24" i="20" s="1"/>
  <c r="AU22" i="20" a="1"/>
  <c r="AU22" i="20" s="1"/>
  <c r="AU15" i="20" a="1"/>
  <c r="AU15" i="20" s="1"/>
  <c r="AU13" i="20" a="1"/>
  <c r="AU13" i="20" s="1"/>
  <c r="AU6" i="20" a="1"/>
  <c r="AU6" i="20" s="1"/>
  <c r="AU4" i="20" a="1"/>
  <c r="AU4" i="20" s="1"/>
  <c r="AU26" i="20" a="1"/>
  <c r="AU26" i="20" s="1"/>
  <c r="AU17" i="20" a="1"/>
  <c r="AU17" i="20" s="1"/>
  <c r="AU8" i="20" a="1"/>
  <c r="AU8" i="20" s="1"/>
  <c r="AU48" i="20" a="1"/>
  <c r="AU48" i="20" s="1"/>
  <c r="AU41" i="20" a="1"/>
  <c r="AU41" i="20" s="1"/>
  <c r="AU35" i="20" a="1"/>
  <c r="AU35" i="20" s="1"/>
  <c r="AU29" i="20" a="1"/>
  <c r="AU29" i="20" s="1"/>
  <c r="AU21" i="20" a="1"/>
  <c r="AU21" i="20" s="1"/>
  <c r="AU19" i="20" a="1"/>
  <c r="AU19" i="20" s="1"/>
  <c r="AU12" i="20" a="1"/>
  <c r="AU12" i="20" s="1"/>
  <c r="AU10" i="20" a="1"/>
  <c r="AU10" i="20" s="1"/>
  <c r="AU3" i="20" a="1"/>
  <c r="AU3" i="20" s="1"/>
  <c r="AU47" i="20" a="1"/>
  <c r="AU47" i="20" s="1"/>
  <c r="AU38" i="20" a="1"/>
  <c r="AU38" i="20" s="1"/>
  <c r="AU32" i="20" a="1"/>
  <c r="AU32" i="20" s="1"/>
  <c r="AU23" i="20" a="1"/>
  <c r="AU23" i="20" s="1"/>
  <c r="AV23" i="20" s="1" a="1"/>
  <c r="AV23" i="20" s="1"/>
  <c r="AU14" i="20" a="1"/>
  <c r="AU14" i="20" s="1"/>
  <c r="AU5" i="20" a="1"/>
  <c r="AU5" i="20" s="1"/>
  <c r="AU49" i="20" a="1"/>
  <c r="AU49" i="20" s="1"/>
  <c r="AU25" i="20" a="1"/>
  <c r="AU25" i="20" s="1"/>
  <c r="AU18" i="20" a="1"/>
  <c r="AU18" i="20" s="1"/>
  <c r="AU16" i="20" a="1"/>
  <c r="AU16" i="20" s="1"/>
  <c r="AV16" i="20" s="1" a="1"/>
  <c r="AV16" i="20" s="1"/>
  <c r="AU9" i="20" a="1"/>
  <c r="AU9" i="20" s="1"/>
  <c r="AU7" i="20" a="1"/>
  <c r="AU7" i="20" s="1"/>
  <c r="AU44" i="20" a="1"/>
  <c r="AU44" i="20" s="1"/>
  <c r="AU20" i="20" a="1"/>
  <c r="AU20" i="20" s="1"/>
  <c r="AU11" i="20" a="1"/>
  <c r="AU11" i="20" s="1"/>
  <c r="AU2" i="20" a="1"/>
  <c r="AU2" i="20" s="1"/>
  <c r="AV2" i="20" s="1" a="1"/>
  <c r="AV2" i="20" s="1"/>
  <c r="AP25" i="20" a="1"/>
  <c r="AP25" i="20" s="1"/>
  <c r="AP47" i="20" a="1"/>
  <c r="AP47" i="20" s="1"/>
  <c r="AP24" i="20" a="1"/>
  <c r="AP24" i="20" s="1"/>
  <c r="AP18" i="20" a="1"/>
  <c r="AP18" i="20" s="1"/>
  <c r="AP12" i="20" a="1"/>
  <c r="AP12" i="20" s="1"/>
  <c r="AP6" i="20" a="1"/>
  <c r="AP6" i="20" s="1"/>
  <c r="AP46" i="20" a="1"/>
  <c r="AP46" i="20" s="1"/>
  <c r="AP41" i="20" a="1"/>
  <c r="AP41" i="20" s="1"/>
  <c r="AP35" i="20" a="1"/>
  <c r="AP35" i="20" s="1"/>
  <c r="AQ35" i="20" s="1" a="1"/>
  <c r="AQ35" i="20" s="1"/>
  <c r="AP29" i="20" a="1"/>
  <c r="AP29" i="20" s="1"/>
  <c r="AP23" i="20" a="1"/>
  <c r="AP23" i="20" s="1"/>
  <c r="AP17" i="20" a="1"/>
  <c r="AP17" i="20" s="1"/>
  <c r="AP11" i="20" a="1"/>
  <c r="AP11" i="20" s="1"/>
  <c r="AP5" i="20" a="1"/>
  <c r="AP5" i="20" s="1"/>
  <c r="AP37" i="20" a="1"/>
  <c r="AP37" i="20" s="1"/>
  <c r="AP13" i="20" a="1"/>
  <c r="AP13" i="20" s="1"/>
  <c r="AP36" i="20" a="1"/>
  <c r="AP36" i="20" s="1"/>
  <c r="AP45" i="20" a="1"/>
  <c r="AP45" i="20" s="1"/>
  <c r="AP40" i="20" a="1"/>
  <c r="AP40" i="20" s="1"/>
  <c r="AP34" i="20" a="1"/>
  <c r="AP34" i="20" s="1"/>
  <c r="AP28" i="20" a="1"/>
  <c r="AP28" i="20" s="1"/>
  <c r="AP22" i="20" a="1"/>
  <c r="AP22" i="20" s="1"/>
  <c r="AP16" i="20" a="1"/>
  <c r="AP16" i="20" s="1"/>
  <c r="AP10" i="20" a="1"/>
  <c r="AP10" i="20" s="1"/>
  <c r="AP4" i="20" a="1"/>
  <c r="AP4" i="20" s="1"/>
  <c r="AP31" i="20" a="1"/>
  <c r="AP31" i="20" s="1"/>
  <c r="AP7" i="20" a="1"/>
  <c r="AP7" i="20" s="1"/>
  <c r="AP49" i="20" a="1"/>
  <c r="AP49" i="20" s="1"/>
  <c r="AP44" i="20" a="1"/>
  <c r="AP44" i="20" s="1"/>
  <c r="AP39" i="20" a="1"/>
  <c r="AP39" i="20" s="1"/>
  <c r="AP33" i="20" a="1"/>
  <c r="AP33" i="20" s="1"/>
  <c r="AP27" i="20" a="1"/>
  <c r="AP27" i="20" s="1"/>
  <c r="AP21" i="20" a="1"/>
  <c r="AP21" i="20" s="1"/>
  <c r="AP15" i="20" a="1"/>
  <c r="AP15" i="20" s="1"/>
  <c r="AP9" i="20" a="1"/>
  <c r="AP9" i="20" s="1"/>
  <c r="AP3" i="20" a="1"/>
  <c r="AP3" i="20" s="1"/>
  <c r="AP42" i="20" a="1"/>
  <c r="AP42" i="20" s="1"/>
  <c r="AP19" i="20" a="1"/>
  <c r="AP19" i="20" s="1"/>
  <c r="AP30" i="20" a="1"/>
  <c r="AP30" i="20" s="1"/>
  <c r="AP43" i="20" a="1"/>
  <c r="AP43" i="20" s="1"/>
  <c r="AP38" i="20" a="1"/>
  <c r="AP38" i="20" s="1"/>
  <c r="AP32" i="20" a="1"/>
  <c r="AP32" i="20" s="1"/>
  <c r="AP26" i="20" a="1"/>
  <c r="AP26" i="20" s="1"/>
  <c r="AP20" i="20" a="1"/>
  <c r="AP20" i="20" s="1"/>
  <c r="AP14" i="20" a="1"/>
  <c r="AP14" i="20" s="1"/>
  <c r="AP8" i="20" a="1"/>
  <c r="AP8" i="20" s="1"/>
  <c r="AP2" i="20" a="1"/>
  <c r="AP2" i="20" s="1"/>
  <c r="AH37" i="20" a="1"/>
  <c r="AH37" i="20" s="1"/>
  <c r="AH36" i="20" a="1"/>
  <c r="AH36" i="20" s="1"/>
  <c r="AH35" i="20" a="1"/>
  <c r="AH35" i="20" s="1"/>
  <c r="AH34" i="20" a="1"/>
  <c r="AH34" i="20" s="1"/>
  <c r="AH33" i="20" a="1"/>
  <c r="AH33" i="20" s="1"/>
  <c r="AH29" i="20" a="1"/>
  <c r="AH29" i="20" s="1"/>
  <c r="AH27" i="20" a="1"/>
  <c r="AH27" i="20" s="1"/>
  <c r="AH25" i="20" a="1"/>
  <c r="AH25" i="20" s="1"/>
  <c r="AH22" i="20" a="1"/>
  <c r="AH22" i="20" s="1"/>
  <c r="AH19" i="20" a="1"/>
  <c r="AH19" i="20" s="1"/>
  <c r="AH16" i="20" a="1"/>
  <c r="AH16" i="20" s="1"/>
  <c r="AH13" i="20" a="1"/>
  <c r="AH13" i="20" s="1"/>
  <c r="AH10" i="20" a="1"/>
  <c r="AH10" i="20" s="1"/>
  <c r="AH7" i="20" a="1"/>
  <c r="AH7" i="20" s="1"/>
  <c r="AI7" i="20" s="1" a="1"/>
  <c r="AI7" i="20" s="1"/>
  <c r="AH4" i="20" a="1"/>
  <c r="AH4" i="20" s="1"/>
  <c r="AH41" i="20" a="1"/>
  <c r="AH41" i="20" s="1"/>
  <c r="AH44" i="20" a="1"/>
  <c r="AH44" i="20" s="1"/>
  <c r="AH20" i="20" a="1"/>
  <c r="AH20" i="20" s="1"/>
  <c r="AH17" i="20" a="1"/>
  <c r="AH17" i="20" s="1"/>
  <c r="AH14" i="20" a="1"/>
  <c r="AH14" i="20" s="1"/>
  <c r="AI14" i="20" s="1" a="1"/>
  <c r="AI14" i="20" s="1"/>
  <c r="AH11" i="20" a="1"/>
  <c r="AH11" i="20" s="1"/>
  <c r="AH8" i="20" a="1"/>
  <c r="AH8" i="20" s="1"/>
  <c r="AH5" i="20" a="1"/>
  <c r="AH5" i="20" s="1"/>
  <c r="AH2" i="20" a="1"/>
  <c r="AH2" i="20" s="1"/>
  <c r="AI43" i="20" s="1" a="1"/>
  <c r="AI43" i="20" s="1"/>
  <c r="AH38" i="20" a="1"/>
  <c r="AH38" i="20" s="1"/>
  <c r="AH21" i="20" a="1"/>
  <c r="AH21" i="20" s="1"/>
  <c r="AI21" i="20" s="1" a="1"/>
  <c r="AI21" i="20" s="1"/>
  <c r="AH18" i="20" a="1"/>
  <c r="AH18" i="20" s="1"/>
  <c r="AH15" i="20" a="1"/>
  <c r="AH15" i="20" s="1"/>
  <c r="AH12" i="20" a="1"/>
  <c r="AH12" i="20" s="1"/>
  <c r="AH9" i="20" a="1"/>
  <c r="AH9" i="20" s="1"/>
  <c r="AH6" i="20" a="1"/>
  <c r="AH6" i="20" s="1"/>
  <c r="AH3" i="20" a="1"/>
  <c r="AH3" i="20" s="1"/>
  <c r="AI3" i="20" s="1" a="1"/>
  <c r="AI3" i="20" s="1"/>
  <c r="AC37" i="20" a="1"/>
  <c r="AC37" i="20" s="1"/>
  <c r="AC25" i="20" a="1"/>
  <c r="AC25" i="20" s="1"/>
  <c r="AC20" i="20" a="1"/>
  <c r="AC20" i="20" s="1"/>
  <c r="AC16" i="20" a="1"/>
  <c r="AC16" i="20" s="1"/>
  <c r="AC11" i="20" a="1"/>
  <c r="AC11" i="20" s="1"/>
  <c r="AC7" i="20" a="1"/>
  <c r="AC7" i="20" s="1"/>
  <c r="AC43" i="20" a="1"/>
  <c r="AC43" i="20" s="1"/>
  <c r="AC33" i="20" a="1"/>
  <c r="AC33" i="20" s="1"/>
  <c r="AC31" i="20" a="1"/>
  <c r="AC31" i="20" s="1"/>
  <c r="AC24" i="20" a="1"/>
  <c r="AC24" i="20" s="1"/>
  <c r="AC15" i="20" a="1"/>
  <c r="AC15" i="20" s="1"/>
  <c r="AC6" i="20" a="1"/>
  <c r="AC6" i="20" s="1"/>
  <c r="AC41" i="20" a="1"/>
  <c r="AC41" i="20" s="1"/>
  <c r="AC40" i="20" a="1"/>
  <c r="AC40" i="20" s="1"/>
  <c r="AC28" i="20" a="1"/>
  <c r="AC28" i="20" s="1"/>
  <c r="AC23" i="20" a="1"/>
  <c r="AC23" i="20" s="1"/>
  <c r="AC19" i="20" a="1"/>
  <c r="AC19" i="20" s="1"/>
  <c r="AC14" i="20" a="1"/>
  <c r="AC14" i="20" s="1"/>
  <c r="AC10" i="20" a="1"/>
  <c r="AC10" i="20" s="1"/>
  <c r="AC5" i="20" a="1"/>
  <c r="AC5" i="20" s="1"/>
  <c r="AC45" i="20" a="1"/>
  <c r="AC45" i="20" s="1"/>
  <c r="AC36" i="20" a="1"/>
  <c r="AC36" i="20" s="1"/>
  <c r="AC32" i="20" a="1"/>
  <c r="AC32" i="20" s="1"/>
  <c r="AC30" i="20" a="1"/>
  <c r="AC30" i="20" s="1"/>
  <c r="AC27" i="20" a="1"/>
  <c r="AC27" i="20" s="1"/>
  <c r="AC18" i="20" a="1"/>
  <c r="AC18" i="20" s="1"/>
  <c r="AC9" i="20" a="1"/>
  <c r="AC9" i="20" s="1"/>
  <c r="AC47" i="20" a="1"/>
  <c r="AC47" i="20" s="1"/>
  <c r="AC34" i="20" a="1"/>
  <c r="AC34" i="20" s="1"/>
  <c r="AC26" i="20" a="1"/>
  <c r="AC26" i="20" s="1"/>
  <c r="AC22" i="20" a="1"/>
  <c r="AC22" i="20" s="1"/>
  <c r="AC17" i="20" a="1"/>
  <c r="AC17" i="20" s="1"/>
  <c r="AC13" i="20" a="1"/>
  <c r="AC13" i="20" s="1"/>
  <c r="AC8" i="20" a="1"/>
  <c r="AC8" i="20" s="1"/>
  <c r="AC4" i="20" a="1"/>
  <c r="AC4" i="20" s="1"/>
  <c r="AC49" i="20" a="1"/>
  <c r="AC49" i="20" s="1"/>
  <c r="AC39" i="20" a="1"/>
  <c r="AC39" i="20" s="1"/>
  <c r="AD39" i="20" s="1" a="1"/>
  <c r="AD39" i="20" s="1"/>
  <c r="AC29" i="20" a="1"/>
  <c r="AC29" i="20" s="1"/>
  <c r="AC21" i="20" a="1"/>
  <c r="AC21" i="20" s="1"/>
  <c r="AC12" i="20" a="1"/>
  <c r="AC12" i="20" s="1"/>
  <c r="AC3" i="20" a="1"/>
  <c r="AC3" i="20" s="1"/>
  <c r="AC2" i="20" a="1"/>
  <c r="AC2" i="20" s="1"/>
  <c r="AD42" i="20" s="1" a="1"/>
  <c r="AD42" i="20" s="1"/>
  <c r="V46" i="20" a="1"/>
  <c r="V46" i="20" s="1"/>
  <c r="V31" i="20" a="1"/>
  <c r="V31" i="20" s="1"/>
  <c r="V28" i="20" a="1"/>
  <c r="V28" i="20" s="1"/>
  <c r="V25" i="20" a="1"/>
  <c r="V25" i="20" s="1"/>
  <c r="V22" i="20" a="1"/>
  <c r="V22" i="20" s="1"/>
  <c r="V19" i="20" a="1"/>
  <c r="V19" i="20" s="1"/>
  <c r="V13" i="20" a="1"/>
  <c r="V13" i="20" s="1"/>
  <c r="V7" i="20" a="1"/>
  <c r="V7" i="20" s="1"/>
  <c r="V38" i="20" a="1"/>
  <c r="V38" i="20" s="1"/>
  <c r="V35" i="20" a="1"/>
  <c r="V35" i="20" s="1"/>
  <c r="V41" i="20" a="1"/>
  <c r="V41" i="20" s="1"/>
  <c r="V8" i="20" a="1"/>
  <c r="V8" i="20" s="1"/>
  <c r="V18" i="20" a="1"/>
  <c r="V18" i="20" s="1"/>
  <c r="V12" i="20" a="1"/>
  <c r="V12" i="20" s="1"/>
  <c r="V40" i="20" a="1"/>
  <c r="V40" i="20" s="1"/>
  <c r="V47" i="20" a="1"/>
  <c r="V47" i="20" s="1"/>
  <c r="V48" i="20" a="1"/>
  <c r="V48" i="20" s="1"/>
  <c r="V44" i="20" a="1"/>
  <c r="V44" i="20" s="1"/>
  <c r="V17" i="20" a="1"/>
  <c r="V17" i="20" s="1"/>
  <c r="V11" i="20" a="1"/>
  <c r="V11" i="20" s="1"/>
  <c r="V43" i="20" a="1"/>
  <c r="V43" i="20" s="1"/>
  <c r="V10" i="20" a="1"/>
  <c r="V10" i="20" s="1"/>
  <c r="V37" i="20" a="1"/>
  <c r="V37" i="20" s="1"/>
  <c r="V49" i="20" a="1"/>
  <c r="V49" i="20" s="1"/>
  <c r="V16" i="20" a="1"/>
  <c r="V16" i="20" s="1"/>
  <c r="V21" i="20" a="1"/>
  <c r="V21" i="20" s="1"/>
  <c r="V15" i="20" a="1"/>
  <c r="V15" i="20" s="1"/>
  <c r="V9" i="20" a="1"/>
  <c r="V9" i="20" s="1"/>
  <c r="V5" i="20" a="1"/>
  <c r="V5" i="20" s="1"/>
  <c r="V45" i="20" a="1"/>
  <c r="V45" i="20" s="1"/>
  <c r="V39" i="20" a="1"/>
  <c r="V39" i="20" s="1"/>
  <c r="V36" i="20" a="1"/>
  <c r="V36" i="20" s="1"/>
  <c r="V33" i="20" a="1"/>
  <c r="V33" i="20" s="1"/>
  <c r="V30" i="20" a="1"/>
  <c r="V30" i="20" s="1"/>
  <c r="W30" i="20" s="1" a="1"/>
  <c r="W30" i="20" s="1"/>
  <c r="V27" i="20" a="1"/>
  <c r="V27" i="20" s="1"/>
  <c r="V24" i="20" a="1"/>
  <c r="V24" i="20" s="1"/>
  <c r="V6" i="20" a="1"/>
  <c r="V6" i="20" s="1"/>
  <c r="V4" i="20" a="1"/>
  <c r="V4" i="20" s="1"/>
  <c r="V42" i="20" a="1"/>
  <c r="V42" i="20" s="1"/>
  <c r="V32" i="20" a="1"/>
  <c r="V32" i="20" s="1"/>
  <c r="W32" i="20" s="1" a="1"/>
  <c r="W32" i="20" s="1"/>
  <c r="V26" i="20" a="1"/>
  <c r="V26" i="20" s="1"/>
  <c r="V20" i="20" a="1"/>
  <c r="V20" i="20" s="1"/>
  <c r="V2" i="20" a="1"/>
  <c r="V2" i="20" s="1"/>
  <c r="V29" i="20" a="1"/>
  <c r="V29" i="20" s="1"/>
  <c r="V23" i="20" a="1"/>
  <c r="V23" i="20" s="1"/>
  <c r="V3" i="20" a="1"/>
  <c r="V3" i="20" s="1"/>
  <c r="W3" i="20" s="1" a="1"/>
  <c r="W3" i="20" s="1"/>
  <c r="R19" i="20" a="1"/>
  <c r="R19" i="20" s="1"/>
  <c r="R48" i="20" a="1"/>
  <c r="R48" i="20" s="1"/>
  <c r="R30" i="20" a="1"/>
  <c r="R30" i="20" s="1"/>
  <c r="R18" i="20" a="1"/>
  <c r="R18" i="20" s="1"/>
  <c r="R6" i="20" a="1"/>
  <c r="R6" i="20" s="1"/>
  <c r="R47" i="20" a="1"/>
  <c r="R47" i="20" s="1"/>
  <c r="R41" i="20" a="1"/>
  <c r="R41" i="20" s="1"/>
  <c r="R35" i="20" a="1"/>
  <c r="R35" i="20" s="1"/>
  <c r="R29" i="20" a="1"/>
  <c r="R29" i="20" s="1"/>
  <c r="R23" i="20" a="1"/>
  <c r="R23" i="20" s="1"/>
  <c r="R17" i="20" a="1"/>
  <c r="R17" i="20" s="1"/>
  <c r="R11" i="20" a="1"/>
  <c r="R11" i="20" s="1"/>
  <c r="R5" i="20" a="1"/>
  <c r="R5" i="20" s="1"/>
  <c r="R31" i="20" a="1"/>
  <c r="R31" i="20" s="1"/>
  <c r="R7" i="20" a="1"/>
  <c r="R7" i="20" s="1"/>
  <c r="R36" i="20" a="1"/>
  <c r="R36" i="20" s="1"/>
  <c r="R24" i="20" a="1"/>
  <c r="R24" i="20" s="1"/>
  <c r="S24" i="20" s="1" a="1"/>
  <c r="S24" i="20" s="1"/>
  <c r="R12" i="20" a="1"/>
  <c r="R12" i="20" s="1"/>
  <c r="R46" i="20" a="1"/>
  <c r="R46" i="20" s="1"/>
  <c r="R40" i="20" a="1"/>
  <c r="R40" i="20" s="1"/>
  <c r="R34" i="20" a="1"/>
  <c r="R34" i="20" s="1"/>
  <c r="R28" i="20" a="1"/>
  <c r="R28" i="20" s="1"/>
  <c r="R22" i="20" a="1"/>
  <c r="R22" i="20" s="1"/>
  <c r="R16" i="20" a="1"/>
  <c r="R16" i="20" s="1"/>
  <c r="R10" i="20" a="1"/>
  <c r="R10" i="20" s="1"/>
  <c r="R4" i="20" a="1"/>
  <c r="R4" i="20" s="1"/>
  <c r="R37" i="20" a="1"/>
  <c r="R37" i="20" s="1"/>
  <c r="R13" i="20" a="1"/>
  <c r="R13" i="20" s="1"/>
  <c r="R45" i="20" a="1"/>
  <c r="R45" i="20" s="1"/>
  <c r="R39" i="20" a="1"/>
  <c r="R39" i="20" s="1"/>
  <c r="R33" i="20" a="1"/>
  <c r="R33" i="20" s="1"/>
  <c r="R27" i="20" a="1"/>
  <c r="R27" i="20" s="1"/>
  <c r="R21" i="20" a="1"/>
  <c r="R21" i="20" s="1"/>
  <c r="R15" i="20" a="1"/>
  <c r="R15" i="20" s="1"/>
  <c r="R9" i="20" a="1"/>
  <c r="R9" i="20" s="1"/>
  <c r="R3" i="20" a="1"/>
  <c r="R3" i="20" s="1"/>
  <c r="R25" i="20" a="1"/>
  <c r="R25" i="20" s="1"/>
  <c r="R42" i="20" a="1"/>
  <c r="R42" i="20" s="1"/>
  <c r="R44" i="20" a="1"/>
  <c r="R44" i="20" s="1"/>
  <c r="R38" i="20" a="1"/>
  <c r="R38" i="20" s="1"/>
  <c r="R32" i="20" a="1"/>
  <c r="R32" i="20" s="1"/>
  <c r="R26" i="20" a="1"/>
  <c r="R26" i="20" s="1"/>
  <c r="R20" i="20" a="1"/>
  <c r="R20" i="20" s="1"/>
  <c r="R14" i="20" a="1"/>
  <c r="R14" i="20" s="1"/>
  <c r="R8" i="20" a="1"/>
  <c r="R8" i="20" s="1"/>
  <c r="R2" i="20" a="1"/>
  <c r="R2" i="20" s="1"/>
  <c r="S49" i="20" s="1" a="1"/>
  <c r="S49" i="20" s="1"/>
  <c r="K43" i="20" a="1"/>
  <c r="K43" i="20" s="1"/>
  <c r="K47" i="20" a="1"/>
  <c r="K47" i="20" s="1"/>
  <c r="K42" i="20" a="1"/>
  <c r="K42" i="20" s="1"/>
  <c r="K44" i="20" a="1"/>
  <c r="K44" i="20" s="1"/>
  <c r="K39" i="20" a="1"/>
  <c r="K39" i="20" s="1"/>
  <c r="K46" i="20" a="1"/>
  <c r="K46" i="20" s="1"/>
  <c r="K33" i="20" a="1"/>
  <c r="K33" i="20" s="1"/>
  <c r="K24" i="20" a="1"/>
  <c r="K24" i="20" s="1"/>
  <c r="K15" i="20" a="1"/>
  <c r="K15" i="20" s="1"/>
  <c r="K13" i="20" a="1"/>
  <c r="K13" i="20" s="1"/>
  <c r="K4" i="20" a="1"/>
  <c r="K4" i="20" s="1"/>
  <c r="K35" i="20" a="1"/>
  <c r="K35" i="20" s="1"/>
  <c r="K26" i="20" a="1"/>
  <c r="K26" i="20" s="1"/>
  <c r="K17" i="20" a="1"/>
  <c r="K17" i="20" s="1"/>
  <c r="K8" i="20" a="1"/>
  <c r="K8" i="20" s="1"/>
  <c r="K31" i="20" a="1"/>
  <c r="K31" i="20" s="1"/>
  <c r="K22" i="20" a="1"/>
  <c r="K22" i="20" s="1"/>
  <c r="K6" i="20" a="1"/>
  <c r="K6" i="20" s="1"/>
  <c r="K37" i="20" a="1"/>
  <c r="K37" i="20" s="1"/>
  <c r="K30" i="20" a="1"/>
  <c r="K30" i="20" s="1"/>
  <c r="K28" i="20" a="1"/>
  <c r="K28" i="20" s="1"/>
  <c r="K21" i="20" a="1"/>
  <c r="K21" i="20" s="1"/>
  <c r="K19" i="20" a="1"/>
  <c r="K19" i="20" s="1"/>
  <c r="K12" i="20" a="1"/>
  <c r="K12" i="20" s="1"/>
  <c r="K10" i="20" a="1"/>
  <c r="K10" i="20" s="1"/>
  <c r="K3" i="20" a="1"/>
  <c r="K3" i="20" s="1"/>
  <c r="K32" i="20" a="1"/>
  <c r="K32" i="20" s="1"/>
  <c r="K23" i="20" a="1"/>
  <c r="K23" i="20" s="1"/>
  <c r="K14" i="20" a="1"/>
  <c r="K14" i="20" s="1"/>
  <c r="K5" i="20" a="1"/>
  <c r="K5" i="20" s="1"/>
  <c r="K41" i="20" a="1"/>
  <c r="K41" i="20" s="1"/>
  <c r="K34" i="20" a="1"/>
  <c r="K34" i="20" s="1"/>
  <c r="K27" i="20" a="1"/>
  <c r="K27" i="20" s="1"/>
  <c r="K25" i="20" a="1"/>
  <c r="K25" i="20" s="1"/>
  <c r="K18" i="20" a="1"/>
  <c r="K18" i="20" s="1"/>
  <c r="K16" i="20" a="1"/>
  <c r="K16" i="20" s="1"/>
  <c r="K9" i="20" a="1"/>
  <c r="K9" i="20" s="1"/>
  <c r="K7" i="20" a="1"/>
  <c r="K7" i="20" s="1"/>
  <c r="L7" i="20" s="1" a="1"/>
  <c r="L7" i="20" s="1"/>
  <c r="K36" i="20" a="1"/>
  <c r="K36" i="20" s="1"/>
  <c r="K38" i="20" a="1"/>
  <c r="K38" i="20" s="1"/>
  <c r="K29" i="20" a="1"/>
  <c r="K29" i="20" s="1"/>
  <c r="K20" i="20" a="1"/>
  <c r="K20" i="20" s="1"/>
  <c r="K11" i="20" a="1"/>
  <c r="K11" i="20" s="1"/>
  <c r="K2" i="20" a="1"/>
  <c r="K2" i="20" s="1"/>
  <c r="L2" i="20" s="1" a="1"/>
  <c r="L2" i="20" s="1"/>
  <c r="E38" i="20" a="1"/>
  <c r="E38" i="20" s="1"/>
  <c r="E2" i="20" a="1"/>
  <c r="E2" i="20" s="1"/>
  <c r="F37" i="20" s="1" a="1"/>
  <c r="F37" i="20" s="1"/>
  <c r="E31" i="20" a="1"/>
  <c r="E31" i="20" s="1"/>
  <c r="E42" i="20" a="1"/>
  <c r="E42" i="20" s="1"/>
  <c r="E20" i="20" a="1"/>
  <c r="E20" i="20" s="1"/>
  <c r="E44" i="20" a="1"/>
  <c r="E44" i="20" s="1"/>
  <c r="E23" i="20" a="1"/>
  <c r="E23" i="20" s="1"/>
  <c r="E28" i="20" a="1"/>
  <c r="E28" i="20" s="1"/>
  <c r="E15" i="20" a="1"/>
  <c r="E15" i="20" s="1"/>
  <c r="E10" i="20" a="1"/>
  <c r="E10" i="20" s="1"/>
  <c r="E48" i="20" a="1"/>
  <c r="E48" i="20" s="1"/>
  <c r="E30" i="20" a="1"/>
  <c r="E30" i="20" s="1"/>
  <c r="E25" i="20" a="1"/>
  <c r="E25" i="20" s="1"/>
  <c r="E17" i="20" a="1"/>
  <c r="E17" i="20" s="1"/>
  <c r="E12" i="20" a="1"/>
  <c r="E12" i="20" s="1"/>
  <c r="E7" i="20" a="1"/>
  <c r="E7" i="20" s="1"/>
  <c r="E35" i="20" a="1"/>
  <c r="E35" i="20" s="1"/>
  <c r="E5" i="20" a="1"/>
  <c r="E5" i="20" s="1"/>
  <c r="E45" i="20" a="1"/>
  <c r="E45" i="20" s="1"/>
  <c r="E43" i="20" a="1"/>
  <c r="E43" i="20" s="1"/>
  <c r="E36" i="20" a="1"/>
  <c r="E36" i="20" s="1"/>
  <c r="E34" i="20" a="1"/>
  <c r="E34" i="20" s="1"/>
  <c r="E32" i="20" a="1"/>
  <c r="E32" i="20" s="1"/>
  <c r="E27" i="20" a="1"/>
  <c r="E27" i="20" s="1"/>
  <c r="E22" i="20" a="1"/>
  <c r="E22" i="20" s="1"/>
  <c r="E14" i="20" a="1"/>
  <c r="E14" i="20" s="1"/>
  <c r="E9" i="20" a="1"/>
  <c r="E9" i="20" s="1"/>
  <c r="E4" i="20" a="1"/>
  <c r="E4" i="20" s="1"/>
  <c r="E13" i="20" a="1"/>
  <c r="E13" i="20" s="1"/>
  <c r="E33" i="20" a="1"/>
  <c r="E33" i="20" s="1"/>
  <c r="E49" i="20" a="1"/>
  <c r="E49" i="20" s="1"/>
  <c r="E29" i="20" a="1"/>
  <c r="E29" i="20" s="1"/>
  <c r="E24" i="20" a="1"/>
  <c r="E24" i="20" s="1"/>
  <c r="E19" i="20" a="1"/>
  <c r="E19" i="20" s="1"/>
  <c r="E11" i="20" a="1"/>
  <c r="E11" i="20" s="1"/>
  <c r="E6" i="20" a="1"/>
  <c r="E6" i="20" s="1"/>
  <c r="E18" i="20" a="1"/>
  <c r="E18" i="20" s="1"/>
  <c r="E40" i="20" a="1"/>
  <c r="E40" i="20" s="1"/>
  <c r="F40" i="20" s="1" a="1"/>
  <c r="F40" i="20" s="1"/>
  <c r="E39" i="20" a="1"/>
  <c r="E39" i="20" s="1"/>
  <c r="E26" i="20" a="1"/>
  <c r="E26" i="20" s="1"/>
  <c r="E21" i="20" a="1"/>
  <c r="E21" i="20" s="1"/>
  <c r="E16" i="20" a="1"/>
  <c r="E16" i="20" s="1"/>
  <c r="E8" i="20" a="1"/>
  <c r="E8" i="20" s="1"/>
  <c r="E3" i="20" a="1"/>
  <c r="E3" i="20" s="1"/>
  <c r="F3" i="20" s="1" a="1"/>
  <c r="F3" i="20" s="1"/>
  <c r="N22" i="3"/>
  <c r="O22" i="3"/>
  <c r="AL51" i="21" l="1"/>
  <c r="AM51" i="21" s="1"/>
  <c r="AN51" i="21" s="1"/>
  <c r="AO51" i="21" s="1"/>
  <c r="AP51" i="21" s="1"/>
  <c r="AQ51" i="21" s="1"/>
  <c r="AR51" i="21" s="1"/>
  <c r="AS51" i="21" s="1"/>
  <c r="AT51" i="21" s="1"/>
  <c r="AU51" i="21" s="1"/>
  <c r="AV51" i="21" s="1"/>
  <c r="AW51" i="21" s="1"/>
  <c r="AX51" i="21" s="1"/>
  <c r="AY51" i="21" s="1"/>
  <c r="AZ51" i="21" s="1"/>
  <c r="BA51" i="21" s="1"/>
  <c r="BB51" i="21" s="1"/>
  <c r="BC51" i="21" s="1"/>
  <c r="BD51" i="21" s="1"/>
  <c r="D12" i="25" s="1"/>
  <c r="D11" i="25"/>
  <c r="AE50" i="3"/>
  <c r="BC40" i="20" a="1"/>
  <c r="BC40" i="20" s="1"/>
  <c r="BC8" i="20" a="1"/>
  <c r="BC8" i="20" s="1"/>
  <c r="BC39" i="20" a="1"/>
  <c r="BC39" i="20" s="1"/>
  <c r="BC19" i="20" a="1"/>
  <c r="BC19" i="20" s="1"/>
  <c r="BC24" i="20" a="1"/>
  <c r="BC24" i="20" s="1"/>
  <c r="BC14" i="20" a="1"/>
  <c r="BC14" i="20" s="1"/>
  <c r="BC10" i="20" a="1"/>
  <c r="BC10" i="20" s="1"/>
  <c r="BC9" i="20" a="1"/>
  <c r="BC9" i="20" s="1"/>
  <c r="BC45" i="20" a="1"/>
  <c r="BC45" i="20" s="1"/>
  <c r="BC5" i="20" a="1"/>
  <c r="BC5" i="20" s="1"/>
  <c r="BC41" i="20" a="1"/>
  <c r="BC41" i="20" s="1"/>
  <c r="BC25" i="20" a="1"/>
  <c r="BC25" i="20" s="1"/>
  <c r="BC36" i="20" a="1"/>
  <c r="BC36" i="20" s="1"/>
  <c r="BC38" i="20" a="1"/>
  <c r="BC38" i="20" s="1"/>
  <c r="BC29" i="20" a="1"/>
  <c r="BC29" i="20" s="1"/>
  <c r="BC44" i="20" a="1"/>
  <c r="BC44" i="20" s="1"/>
  <c r="BC35" i="20" a="1"/>
  <c r="BC35" i="20" s="1"/>
  <c r="BC20" i="20" a="1"/>
  <c r="BC20" i="20" s="1"/>
  <c r="BC22" i="20" a="1"/>
  <c r="BC22" i="20" s="1"/>
  <c r="BC15" i="20" a="1"/>
  <c r="BC15" i="20" s="1"/>
  <c r="BC4" i="20" a="1"/>
  <c r="BC4" i="20" s="1"/>
  <c r="BC11" i="20" a="1"/>
  <c r="BC11" i="20" s="1"/>
  <c r="BC47" i="20" a="1"/>
  <c r="BC47" i="20" s="1"/>
  <c r="BC49" i="20" a="1"/>
  <c r="BC49" i="20" s="1"/>
  <c r="BC48" i="20" a="1"/>
  <c r="BC48" i="20" s="1"/>
  <c r="BC33" i="20" a="1"/>
  <c r="BC33" i="20" s="1"/>
  <c r="BC7" i="20" a="1"/>
  <c r="BC7" i="20" s="1"/>
  <c r="BC3" i="20" a="1"/>
  <c r="BC3" i="20" s="1"/>
  <c r="BC43" i="20" a="1"/>
  <c r="BC43" i="20" s="1"/>
  <c r="BC26" i="20" a="1"/>
  <c r="BC26" i="20" s="1"/>
  <c r="BC34" i="20" a="1"/>
  <c r="BC34" i="20" s="1"/>
  <c r="BC21" i="20" a="1"/>
  <c r="BC21" i="20" s="1"/>
  <c r="BC16" i="20" a="1"/>
  <c r="BC16" i="20" s="1"/>
  <c r="BC17" i="20" a="1"/>
  <c r="BC17" i="20" s="1"/>
  <c r="BC30" i="20" a="1"/>
  <c r="BC30" i="20" s="1"/>
  <c r="BC6" i="20" a="1"/>
  <c r="BC6" i="20" s="1"/>
  <c r="BC13" i="20" a="1"/>
  <c r="BC13" i="20" s="1"/>
  <c r="BC37" i="20" a="1"/>
  <c r="BC37" i="20" s="1"/>
  <c r="BC18" i="20" a="1"/>
  <c r="BC18" i="20" s="1"/>
  <c r="BC32" i="20" a="1"/>
  <c r="BC32" i="20" s="1"/>
  <c r="BC46" i="20" a="1"/>
  <c r="BC46" i="20" s="1"/>
  <c r="BC27" i="20" a="1"/>
  <c r="BC27" i="20" s="1"/>
  <c r="BC28" i="20" a="1"/>
  <c r="BC28" i="20" s="1"/>
  <c r="BC23" i="20" a="1"/>
  <c r="BC23" i="20" s="1"/>
  <c r="BC42" i="20" a="1"/>
  <c r="BC42" i="20" s="1"/>
  <c r="BC12" i="20" a="1"/>
  <c r="BC12" i="20" s="1"/>
  <c r="BC31" i="20" a="1"/>
  <c r="BC31" i="20" s="1"/>
  <c r="AV12" i="20" a="1"/>
  <c r="AV12" i="20" s="1"/>
  <c r="AV13" i="20" a="1"/>
  <c r="AV13" i="20" s="1"/>
  <c r="AV34" i="20" a="1"/>
  <c r="AV34" i="20" s="1"/>
  <c r="AV30" i="20" a="1"/>
  <c r="AV30" i="20" s="1"/>
  <c r="AV11" i="20" a="1"/>
  <c r="AV11" i="20" s="1"/>
  <c r="AV18" i="20" a="1"/>
  <c r="AV18" i="20" s="1"/>
  <c r="AV32" i="20" a="1"/>
  <c r="AV32" i="20" s="1"/>
  <c r="AV19" i="20" a="1"/>
  <c r="AV19" i="20" s="1"/>
  <c r="AV8" i="20" a="1"/>
  <c r="AV8" i="20" s="1"/>
  <c r="AV15" i="20" a="1"/>
  <c r="AV15" i="20" s="1"/>
  <c r="AV37" i="20" a="1"/>
  <c r="AV37" i="20" s="1"/>
  <c r="AV39" i="20" a="1"/>
  <c r="AV39" i="20" s="1"/>
  <c r="AV48" i="20" a="1"/>
  <c r="AV48" i="20" s="1"/>
  <c r="AV20" i="20" a="1"/>
  <c r="AV20" i="20" s="1"/>
  <c r="AV25" i="20" a="1"/>
  <c r="AV25" i="20" s="1"/>
  <c r="AV38" i="20" a="1"/>
  <c r="AV38" i="20" s="1"/>
  <c r="AV21" i="20" a="1"/>
  <c r="AV21" i="20" s="1"/>
  <c r="AV17" i="20" a="1"/>
  <c r="AV17" i="20" s="1"/>
  <c r="AV22" i="20" a="1"/>
  <c r="AV22" i="20" s="1"/>
  <c r="AV40" i="20" a="1"/>
  <c r="AV40" i="20" s="1"/>
  <c r="AV27" i="20" a="1"/>
  <c r="AV27" i="20" s="1"/>
  <c r="AV44" i="20" a="1"/>
  <c r="AV44" i="20" s="1"/>
  <c r="AV49" i="20" a="1"/>
  <c r="AV49" i="20" s="1"/>
  <c r="AV47" i="20" a="1"/>
  <c r="AV47" i="20" s="1"/>
  <c r="AV29" i="20" a="1"/>
  <c r="AV29" i="20" s="1"/>
  <c r="AV26" i="20" a="1"/>
  <c r="AV26" i="20" s="1"/>
  <c r="AV24" i="20" a="1"/>
  <c r="AV24" i="20" s="1"/>
  <c r="AV43" i="20" a="1"/>
  <c r="AV43" i="20" s="1"/>
  <c r="AV36" i="20" a="1"/>
  <c r="AV36" i="20" s="1"/>
  <c r="AV7" i="20" a="1"/>
  <c r="AV7" i="20" s="1"/>
  <c r="AV5" i="20" a="1"/>
  <c r="AV5" i="20" s="1"/>
  <c r="AV3" i="20" a="1"/>
  <c r="AV3" i="20" s="1"/>
  <c r="AV35" i="20" a="1"/>
  <c r="AV35" i="20" s="1"/>
  <c r="AV4" i="20" a="1"/>
  <c r="AV4" i="20" s="1"/>
  <c r="AW23" i="20" s="1" a="1"/>
  <c r="AW23" i="20" s="1"/>
  <c r="AV28" i="20" a="1"/>
  <c r="AV28" i="20" s="1"/>
  <c r="AV33" i="20" a="1"/>
  <c r="AV33" i="20" s="1"/>
  <c r="AV45" i="20" a="1"/>
  <c r="AV45" i="20" s="1"/>
  <c r="AV9" i="20" a="1"/>
  <c r="AV9" i="20" s="1"/>
  <c r="AV14" i="20" a="1"/>
  <c r="AV14" i="20" s="1"/>
  <c r="AW14" i="20" s="1" a="1"/>
  <c r="AW14" i="20" s="1"/>
  <c r="AV10" i="20" a="1"/>
  <c r="AV10" i="20" s="1"/>
  <c r="AV41" i="20" a="1"/>
  <c r="AV41" i="20" s="1"/>
  <c r="AV6" i="20" a="1"/>
  <c r="AV6" i="20" s="1"/>
  <c r="AV31" i="20" a="1"/>
  <c r="AV31" i="20" s="1"/>
  <c r="AV42" i="20" a="1"/>
  <c r="AV42" i="20" s="1"/>
  <c r="AV46" i="20" a="1"/>
  <c r="AV46" i="20" s="1"/>
  <c r="AW46" i="20" s="1" a="1"/>
  <c r="AW46" i="20" s="1"/>
  <c r="AQ2" i="20" a="1"/>
  <c r="AQ2" i="20" s="1"/>
  <c r="AQ9" i="20" a="1"/>
  <c r="AQ9" i="20" s="1"/>
  <c r="AQ10" i="20" a="1"/>
  <c r="AQ10" i="20" s="1"/>
  <c r="AQ17" i="20" a="1"/>
  <c r="AQ17" i="20" s="1"/>
  <c r="AQ43" i="20" a="1"/>
  <c r="AQ43" i="20" s="1"/>
  <c r="AQ15" i="20" a="1"/>
  <c r="AQ15" i="20" s="1"/>
  <c r="AQ16" i="20" a="1"/>
  <c r="AQ16" i="20" s="1"/>
  <c r="AQ36" i="20" a="1"/>
  <c r="AQ36" i="20" s="1"/>
  <c r="AQ23" i="20" a="1"/>
  <c r="AQ23" i="20" s="1"/>
  <c r="AQ12" i="20" a="1"/>
  <c r="AQ12" i="20" s="1"/>
  <c r="AQ20" i="20" a="1"/>
  <c r="AQ20" i="20" s="1"/>
  <c r="AQ38" i="20" a="1"/>
  <c r="AQ38" i="20" s="1"/>
  <c r="AQ44" i="20" a="1"/>
  <c r="AQ44" i="20" s="1"/>
  <c r="AQ45" i="20" a="1"/>
  <c r="AQ45" i="20" s="1"/>
  <c r="AQ6" i="20" a="1"/>
  <c r="AQ6" i="20" s="1"/>
  <c r="AQ8" i="20" a="1"/>
  <c r="AQ8" i="20" s="1"/>
  <c r="AQ49" i="20" a="1"/>
  <c r="AQ49" i="20" s="1"/>
  <c r="AQ14" i="20" a="1"/>
  <c r="AQ14" i="20" s="1"/>
  <c r="AQ30" i="20" a="1"/>
  <c r="AQ30" i="20" s="1"/>
  <c r="AQ21" i="20" a="1"/>
  <c r="AQ21" i="20" s="1"/>
  <c r="AQ7" i="20" a="1"/>
  <c r="AQ7" i="20" s="1"/>
  <c r="AQ22" i="20" a="1"/>
  <c r="AQ22" i="20" s="1"/>
  <c r="AQ13" i="20" a="1"/>
  <c r="AQ13" i="20" s="1"/>
  <c r="AQ29" i="20" a="1"/>
  <c r="AQ29" i="20" s="1"/>
  <c r="AQ18" i="20" a="1"/>
  <c r="AQ18" i="20" s="1"/>
  <c r="AQ19" i="20" a="1"/>
  <c r="AQ19" i="20" s="1"/>
  <c r="AQ27" i="20" a="1"/>
  <c r="AQ27" i="20" s="1"/>
  <c r="AQ31" i="20" a="1"/>
  <c r="AQ31" i="20" s="1"/>
  <c r="AQ28" i="20" a="1"/>
  <c r="AQ28" i="20" s="1"/>
  <c r="AQ37" i="20" a="1"/>
  <c r="AQ37" i="20" s="1"/>
  <c r="AQ24" i="20" a="1"/>
  <c r="AQ24" i="20" s="1"/>
  <c r="AQ26" i="20" a="1"/>
  <c r="AQ26" i="20" s="1"/>
  <c r="AQ42" i="20" a="1"/>
  <c r="AQ42" i="20" s="1"/>
  <c r="AQ33" i="20" a="1"/>
  <c r="AQ33" i="20" s="1"/>
  <c r="AQ48" i="20" a="1"/>
  <c r="AQ48" i="20" s="1"/>
  <c r="AQ34" i="20" a="1"/>
  <c r="AQ34" i="20" s="1"/>
  <c r="AQ5" i="20" a="1"/>
  <c r="AQ5" i="20" s="1"/>
  <c r="AQ41" i="20" a="1"/>
  <c r="AQ41" i="20" s="1"/>
  <c r="AQ47" i="20" a="1"/>
  <c r="AQ47" i="20" s="1"/>
  <c r="AQ32" i="20" a="1"/>
  <c r="AQ32" i="20" s="1"/>
  <c r="AQ3" i="20" a="1"/>
  <c r="AQ3" i="20" s="1"/>
  <c r="AQ39" i="20" a="1"/>
  <c r="AQ39" i="20" s="1"/>
  <c r="AQ4" i="20" a="1"/>
  <c r="AQ4" i="20" s="1"/>
  <c r="AQ40" i="20" a="1"/>
  <c r="AQ40" i="20" s="1"/>
  <c r="AQ11" i="20" a="1"/>
  <c r="AQ11" i="20" s="1"/>
  <c r="AQ46" i="20" a="1"/>
  <c r="AQ46" i="20" s="1"/>
  <c r="AQ25" i="20" a="1"/>
  <c r="AQ25" i="20" s="1"/>
  <c r="AI25" i="20" a="1"/>
  <c r="AI25" i="20" s="1"/>
  <c r="AI36" i="20" a="1"/>
  <c r="AI36" i="20" s="1"/>
  <c r="AI49" i="20" a="1"/>
  <c r="AI49" i="20" s="1"/>
  <c r="AI32" i="20" a="1"/>
  <c r="AI32" i="20" s="1"/>
  <c r="AI6" i="20" a="1"/>
  <c r="AI6" i="20" s="1"/>
  <c r="AI38" i="20" a="1"/>
  <c r="AI38" i="20" s="1"/>
  <c r="AI17" i="20" a="1"/>
  <c r="AI17" i="20" s="1"/>
  <c r="AI10" i="20" a="1"/>
  <c r="AI10" i="20" s="1"/>
  <c r="AI27" i="20" a="1"/>
  <c r="AI27" i="20" s="1"/>
  <c r="AI37" i="20" a="1"/>
  <c r="AI37" i="20" s="1"/>
  <c r="AI23" i="20" a="1"/>
  <c r="AI23" i="20" s="1"/>
  <c r="AI9" i="20" a="1"/>
  <c r="AI9" i="20" s="1"/>
  <c r="AI2" i="20" a="1"/>
  <c r="AI2" i="20" s="1"/>
  <c r="AI20" i="20" a="1"/>
  <c r="AI20" i="20" s="1"/>
  <c r="AI13" i="20" a="1"/>
  <c r="AI13" i="20" s="1"/>
  <c r="AI29" i="20" a="1"/>
  <c r="AI29" i="20" s="1"/>
  <c r="AI39" i="20" a="1"/>
  <c r="AI39" i="20" s="1"/>
  <c r="AI30" i="20" a="1"/>
  <c r="AI30" i="20" s="1"/>
  <c r="AI47" i="20" a="1"/>
  <c r="AI47" i="20" s="1"/>
  <c r="AI12" i="20" a="1"/>
  <c r="AI12" i="20" s="1"/>
  <c r="AI5" i="20" a="1"/>
  <c r="AI5" i="20" s="1"/>
  <c r="AI44" i="20" a="1"/>
  <c r="AI44" i="20" s="1"/>
  <c r="AI16" i="20" a="1"/>
  <c r="AI16" i="20" s="1"/>
  <c r="AI33" i="20" a="1"/>
  <c r="AI33" i="20" s="1"/>
  <c r="AI45" i="20" a="1"/>
  <c r="AI45" i="20" s="1"/>
  <c r="AI46" i="20" a="1"/>
  <c r="AI46" i="20" s="1"/>
  <c r="AI24" i="20" a="1"/>
  <c r="AI24" i="20" s="1"/>
  <c r="AI15" i="20" a="1"/>
  <c r="AI15" i="20" s="1"/>
  <c r="AI8" i="20" a="1"/>
  <c r="AI8" i="20" s="1"/>
  <c r="AI41" i="20" a="1"/>
  <c r="AI41" i="20" s="1"/>
  <c r="AI19" i="20" a="1"/>
  <c r="AI19" i="20" s="1"/>
  <c r="AI34" i="20" a="1"/>
  <c r="AI34" i="20" s="1"/>
  <c r="AI48" i="20" a="1"/>
  <c r="AI48" i="20" s="1"/>
  <c r="AI31" i="20" a="1"/>
  <c r="AI31" i="20" s="1"/>
  <c r="AI28" i="20" a="1"/>
  <c r="AI28" i="20" s="1"/>
  <c r="AI18" i="20" a="1"/>
  <c r="AI18" i="20" s="1"/>
  <c r="AI11" i="20" a="1"/>
  <c r="AI11" i="20" s="1"/>
  <c r="AJ11" i="20" s="1" a="1"/>
  <c r="AJ11" i="20" s="1"/>
  <c r="AI4" i="20" a="1"/>
  <c r="AI4" i="20" s="1"/>
  <c r="AJ14" i="20" s="1" a="1"/>
  <c r="AJ14" i="20" s="1"/>
  <c r="AI22" i="20" a="1"/>
  <c r="AI22" i="20" s="1"/>
  <c r="AI35" i="20" a="1"/>
  <c r="AI35" i="20" s="1"/>
  <c r="AI26" i="20" a="1"/>
  <c r="AI26" i="20" s="1"/>
  <c r="AI42" i="20" a="1"/>
  <c r="AI42" i="20" s="1"/>
  <c r="AI40" i="20" a="1"/>
  <c r="AI40" i="20" s="1"/>
  <c r="AJ40" i="20" s="1" a="1"/>
  <c r="AJ40" i="20" s="1"/>
  <c r="AD26" i="20" a="1"/>
  <c r="AD26" i="20" s="1"/>
  <c r="AD14" i="20" a="1"/>
  <c r="AD14" i="20" s="1"/>
  <c r="AD48" i="20" a="1"/>
  <c r="AD48" i="20" s="1"/>
  <c r="AD3" i="20" a="1"/>
  <c r="AD3" i="20" s="1"/>
  <c r="AD4" i="20" a="1"/>
  <c r="AD4" i="20" s="1"/>
  <c r="AD34" i="20" a="1"/>
  <c r="AD34" i="20" s="1"/>
  <c r="AD32" i="20" a="1"/>
  <c r="AD32" i="20" s="1"/>
  <c r="AD19" i="20" a="1"/>
  <c r="AD19" i="20" s="1"/>
  <c r="AD15" i="20" a="1"/>
  <c r="AD15" i="20" s="1"/>
  <c r="AD11" i="20" a="1"/>
  <c r="AD11" i="20" s="1"/>
  <c r="AD35" i="20" a="1"/>
  <c r="AD35" i="20" s="1"/>
  <c r="AD30" i="20" a="1"/>
  <c r="AD30" i="20" s="1"/>
  <c r="AD6" i="20" a="1"/>
  <c r="AD6" i="20" s="1"/>
  <c r="AD12" i="20" a="1"/>
  <c r="AD12" i="20" s="1"/>
  <c r="AD8" i="20" a="1"/>
  <c r="AD8" i="20" s="1"/>
  <c r="AD47" i="20" a="1"/>
  <c r="AD47" i="20" s="1"/>
  <c r="AD36" i="20" a="1"/>
  <c r="AD36" i="20" s="1"/>
  <c r="AD23" i="20" a="1"/>
  <c r="AD23" i="20" s="1"/>
  <c r="AD24" i="20" a="1"/>
  <c r="AD24" i="20" s="1"/>
  <c r="AD16" i="20" a="1"/>
  <c r="AD16" i="20" s="1"/>
  <c r="AD46" i="20" a="1"/>
  <c r="AD46" i="20" s="1"/>
  <c r="AD49" i="20" a="1"/>
  <c r="AD49" i="20" s="1"/>
  <c r="AD7" i="20" a="1"/>
  <c r="AD7" i="20" s="1"/>
  <c r="AD21" i="20" a="1"/>
  <c r="AD21" i="20" s="1"/>
  <c r="AD13" i="20" a="1"/>
  <c r="AD13" i="20" s="1"/>
  <c r="AD9" i="20" a="1"/>
  <c r="AD9" i="20" s="1"/>
  <c r="AD45" i="20" a="1"/>
  <c r="AD45" i="20" s="1"/>
  <c r="AD28" i="20" a="1"/>
  <c r="AD28" i="20" s="1"/>
  <c r="AD31" i="20" a="1"/>
  <c r="AD31" i="20" s="1"/>
  <c r="AD20" i="20" a="1"/>
  <c r="AD20" i="20" s="1"/>
  <c r="AD2" i="20" a="1"/>
  <c r="AD2" i="20" s="1"/>
  <c r="AE39" i="20" s="1" a="1"/>
  <c r="AE39" i="20" s="1"/>
  <c r="AD29" i="20" a="1"/>
  <c r="AD29" i="20" s="1"/>
  <c r="AD17" i="20" a="1"/>
  <c r="AD17" i="20" s="1"/>
  <c r="AD18" i="20" a="1"/>
  <c r="AD18" i="20" s="1"/>
  <c r="AD5" i="20" a="1"/>
  <c r="AD5" i="20" s="1"/>
  <c r="AD40" i="20" a="1"/>
  <c r="AD40" i="20" s="1"/>
  <c r="AD33" i="20" a="1"/>
  <c r="AD33" i="20" s="1"/>
  <c r="AD25" i="20" a="1"/>
  <c r="AD25" i="20" s="1"/>
  <c r="AD38" i="20" a="1"/>
  <c r="AD38" i="20" s="1"/>
  <c r="AD22" i="20" a="1"/>
  <c r="AD22" i="20" s="1"/>
  <c r="AD27" i="20" a="1"/>
  <c r="AD27" i="20" s="1"/>
  <c r="AD10" i="20" a="1"/>
  <c r="AD10" i="20" s="1"/>
  <c r="AE10" i="20" s="1" a="1"/>
  <c r="AE10" i="20" s="1"/>
  <c r="AD41" i="20" a="1"/>
  <c r="AD41" i="20" s="1"/>
  <c r="AD43" i="20" a="1"/>
  <c r="AD43" i="20" s="1"/>
  <c r="AD37" i="20" a="1"/>
  <c r="AD37" i="20" s="1"/>
  <c r="AD44" i="20" a="1"/>
  <c r="AD44" i="20" s="1"/>
  <c r="W25" i="20" a="1"/>
  <c r="W25" i="20" s="1"/>
  <c r="W23" i="20" a="1"/>
  <c r="W23" i="20" s="1"/>
  <c r="W42" i="20" a="1"/>
  <c r="W42" i="20" s="1"/>
  <c r="W33" i="20" a="1"/>
  <c r="W33" i="20" s="1"/>
  <c r="W15" i="20" a="1"/>
  <c r="W15" i="20" s="1"/>
  <c r="W43" i="20" a="1"/>
  <c r="W43" i="20" s="1"/>
  <c r="W40" i="20" a="1"/>
  <c r="W40" i="20" s="1"/>
  <c r="W38" i="20" a="1"/>
  <c r="W38" i="20" s="1"/>
  <c r="W28" i="20" a="1"/>
  <c r="W28" i="20" s="1"/>
  <c r="W35" i="20" a="1"/>
  <c r="W35" i="20" s="1"/>
  <c r="W29" i="20" a="1"/>
  <c r="W29" i="20" s="1"/>
  <c r="W4" i="20" a="1"/>
  <c r="W4" i="20" s="1"/>
  <c r="W36" i="20" a="1"/>
  <c r="W36" i="20" s="1"/>
  <c r="W21" i="20" a="1"/>
  <c r="W21" i="20" s="1"/>
  <c r="W11" i="20" a="1"/>
  <c r="W11" i="20" s="1"/>
  <c r="W12" i="20" a="1"/>
  <c r="W12" i="20" s="1"/>
  <c r="W7" i="20" a="1"/>
  <c r="W7" i="20" s="1"/>
  <c r="W31" i="20" a="1"/>
  <c r="W31" i="20" s="1"/>
  <c r="W47" i="20" a="1"/>
  <c r="W47" i="20" s="1"/>
  <c r="W2" i="20" a="1"/>
  <c r="W2" i="20" s="1"/>
  <c r="W6" i="20" a="1"/>
  <c r="W6" i="20" s="1"/>
  <c r="W39" i="20" a="1"/>
  <c r="W39" i="20" s="1"/>
  <c r="W16" i="20" a="1"/>
  <c r="W16" i="20" s="1"/>
  <c r="W17" i="20" a="1"/>
  <c r="W17" i="20" s="1"/>
  <c r="W18" i="20" a="1"/>
  <c r="W18" i="20" s="1"/>
  <c r="W13" i="20" a="1"/>
  <c r="W13" i="20" s="1"/>
  <c r="W34" i="20" a="1"/>
  <c r="W34" i="20" s="1"/>
  <c r="W10" i="20" a="1"/>
  <c r="W10" i="20" s="1"/>
  <c r="W20" i="20" a="1"/>
  <c r="W20" i="20" s="1"/>
  <c r="W24" i="20" a="1"/>
  <c r="W24" i="20" s="1"/>
  <c r="W45" i="20" a="1"/>
  <c r="W45" i="20" s="1"/>
  <c r="W49" i="20" a="1"/>
  <c r="W49" i="20" s="1"/>
  <c r="W44" i="20" a="1"/>
  <c r="W44" i="20" s="1"/>
  <c r="W8" i="20" a="1"/>
  <c r="W8" i="20" s="1"/>
  <c r="W19" i="20" a="1"/>
  <c r="W19" i="20" s="1"/>
  <c r="W46" i="20" a="1"/>
  <c r="W46" i="20" s="1"/>
  <c r="W9" i="20" a="1"/>
  <c r="W9" i="20" s="1"/>
  <c r="W26" i="20" a="1"/>
  <c r="W26" i="20" s="1"/>
  <c r="W27" i="20" a="1"/>
  <c r="W27" i="20" s="1"/>
  <c r="W5" i="20" a="1"/>
  <c r="W5" i="20" s="1"/>
  <c r="W37" i="20" a="1"/>
  <c r="W37" i="20" s="1"/>
  <c r="W48" i="20" a="1"/>
  <c r="W48" i="20" s="1"/>
  <c r="W41" i="20" a="1"/>
  <c r="W41" i="20" s="1"/>
  <c r="W22" i="20" a="1"/>
  <c r="W22" i="20" s="1"/>
  <c r="W14" i="20" a="1"/>
  <c r="W14" i="20" s="1"/>
  <c r="S38" i="20" a="1"/>
  <c r="S38" i="20" s="1"/>
  <c r="S45" i="20" a="1"/>
  <c r="S45" i="20" s="1"/>
  <c r="S6" i="20" a="1"/>
  <c r="S6" i="20" s="1"/>
  <c r="S8" i="20" a="1"/>
  <c r="S8" i="20" s="1"/>
  <c r="S44" i="20" a="1"/>
  <c r="S44" i="20" s="1"/>
  <c r="S15" i="20" a="1"/>
  <c r="S15" i="20" s="1"/>
  <c r="S13" i="20" a="1"/>
  <c r="S13" i="20" s="1"/>
  <c r="S28" i="20" a="1"/>
  <c r="S28" i="20" s="1"/>
  <c r="S36" i="20" a="1"/>
  <c r="S36" i="20" s="1"/>
  <c r="S23" i="20" a="1"/>
  <c r="S23" i="20" s="1"/>
  <c r="S18" i="20" a="1"/>
  <c r="S18" i="20" s="1"/>
  <c r="S9" i="20" a="1"/>
  <c r="S9" i="20" s="1"/>
  <c r="S22" i="20" a="1"/>
  <c r="S22" i="20" s="1"/>
  <c r="S17" i="20" a="1"/>
  <c r="S17" i="20" s="1"/>
  <c r="S14" i="20" a="1"/>
  <c r="S14" i="20" s="1"/>
  <c r="S42" i="20" a="1"/>
  <c r="S42" i="20" s="1"/>
  <c r="S21" i="20" a="1"/>
  <c r="S21" i="20" s="1"/>
  <c r="S37" i="20" a="1"/>
  <c r="S37" i="20" s="1"/>
  <c r="S34" i="20" a="1"/>
  <c r="S34" i="20" s="1"/>
  <c r="S7" i="20" a="1"/>
  <c r="S7" i="20" s="1"/>
  <c r="S29" i="20" a="1"/>
  <c r="S29" i="20" s="1"/>
  <c r="S30" i="20" a="1"/>
  <c r="S30" i="20" s="1"/>
  <c r="S20" i="20" a="1"/>
  <c r="S20" i="20" s="1"/>
  <c r="S25" i="20" a="1"/>
  <c r="S25" i="20" s="1"/>
  <c r="S27" i="20" a="1"/>
  <c r="S27" i="20" s="1"/>
  <c r="S4" i="20" a="1"/>
  <c r="S4" i="20" s="1"/>
  <c r="S40" i="20" a="1"/>
  <c r="S40" i="20" s="1"/>
  <c r="S31" i="20" a="1"/>
  <c r="S31" i="20" s="1"/>
  <c r="S35" i="20" a="1"/>
  <c r="S35" i="20" s="1"/>
  <c r="S48" i="20" a="1"/>
  <c r="S48" i="20" s="1"/>
  <c r="S26" i="20" a="1"/>
  <c r="S26" i="20" s="1"/>
  <c r="S33" i="20" a="1"/>
  <c r="S33" i="20" s="1"/>
  <c r="S10" i="20" a="1"/>
  <c r="S10" i="20" s="1"/>
  <c r="S46" i="20" a="1"/>
  <c r="S46" i="20" s="1"/>
  <c r="S5" i="20" a="1"/>
  <c r="S5" i="20" s="1"/>
  <c r="S41" i="20" a="1"/>
  <c r="S41" i="20" s="1"/>
  <c r="S19" i="20" a="1"/>
  <c r="S19" i="20" s="1"/>
  <c r="S2" i="20" a="1"/>
  <c r="S2" i="20" s="1"/>
  <c r="S32" i="20" a="1"/>
  <c r="S32" i="20" s="1"/>
  <c r="S3" i="20" a="1"/>
  <c r="S3" i="20" s="1"/>
  <c r="S39" i="20" a="1"/>
  <c r="S39" i="20" s="1"/>
  <c r="S16" i="20" a="1"/>
  <c r="S16" i="20" s="1"/>
  <c r="S12" i="20" a="1"/>
  <c r="S12" i="20" s="1"/>
  <c r="S11" i="20" a="1"/>
  <c r="S11" i="20" s="1"/>
  <c r="S47" i="20" a="1"/>
  <c r="S47" i="20" s="1"/>
  <c r="S43" i="20" a="1"/>
  <c r="S43" i="20" s="1"/>
  <c r="L3" i="20" a="1"/>
  <c r="L3" i="20" s="1"/>
  <c r="L17" i="20" a="1"/>
  <c r="L17" i="20" s="1"/>
  <c r="L24" i="20" a="1"/>
  <c r="L24" i="20" s="1"/>
  <c r="L44" i="20" a="1"/>
  <c r="L44" i="20" s="1"/>
  <c r="L11" i="20" a="1"/>
  <c r="L11" i="20" s="1"/>
  <c r="L9" i="20" a="1"/>
  <c r="L9" i="20" s="1"/>
  <c r="L41" i="20" a="1"/>
  <c r="L41" i="20" s="1"/>
  <c r="L10" i="20" a="1"/>
  <c r="L10" i="20" s="1"/>
  <c r="L37" i="20" a="1"/>
  <c r="L37" i="20" s="1"/>
  <c r="L26" i="20" a="1"/>
  <c r="L26" i="20" s="1"/>
  <c r="L33" i="20" a="1"/>
  <c r="L33" i="20" s="1"/>
  <c r="L42" i="20" a="1"/>
  <c r="L42" i="20" s="1"/>
  <c r="L30" i="20" a="1"/>
  <c r="L30" i="20" s="1"/>
  <c r="L20" i="20" a="1"/>
  <c r="L20" i="20" s="1"/>
  <c r="L16" i="20" a="1"/>
  <c r="L16" i="20" s="1"/>
  <c r="L5" i="20" a="1"/>
  <c r="L5" i="20" s="1"/>
  <c r="L12" i="20" a="1"/>
  <c r="L12" i="20" s="1"/>
  <c r="L6" i="20" a="1"/>
  <c r="L6" i="20" s="1"/>
  <c r="L35" i="20" a="1"/>
  <c r="L35" i="20" s="1"/>
  <c r="L45" i="20" a="1"/>
  <c r="L45" i="20" s="1"/>
  <c r="L47" i="20" a="1"/>
  <c r="L47" i="20" s="1"/>
  <c r="L29" i="20" a="1"/>
  <c r="L29" i="20" s="1"/>
  <c r="L18" i="20" a="1"/>
  <c r="L18" i="20" s="1"/>
  <c r="L14" i="20" a="1"/>
  <c r="L14" i="20" s="1"/>
  <c r="L19" i="20" a="1"/>
  <c r="L19" i="20" s="1"/>
  <c r="L22" i="20" a="1"/>
  <c r="L22" i="20" s="1"/>
  <c r="L4" i="20" a="1"/>
  <c r="L4" i="20" s="1"/>
  <c r="L40" i="20" a="1"/>
  <c r="L40" i="20" s="1"/>
  <c r="L43" i="20" a="1"/>
  <c r="L43" i="20" s="1"/>
  <c r="L34" i="20" a="1"/>
  <c r="L34" i="20" s="1"/>
  <c r="L38" i="20" a="1"/>
  <c r="L38" i="20" s="1"/>
  <c r="L25" i="20" a="1"/>
  <c r="L25" i="20" s="1"/>
  <c r="L23" i="20" a="1"/>
  <c r="L23" i="20" s="1"/>
  <c r="L21" i="20" a="1"/>
  <c r="L21" i="20" s="1"/>
  <c r="L31" i="20" a="1"/>
  <c r="L31" i="20" s="1"/>
  <c r="L13" i="20" a="1"/>
  <c r="L13" i="20" s="1"/>
  <c r="L46" i="20" a="1"/>
  <c r="L46" i="20" s="1"/>
  <c r="L48" i="20" a="1"/>
  <c r="L48" i="20" s="1"/>
  <c r="L36" i="20" a="1"/>
  <c r="L36" i="20" s="1"/>
  <c r="L27" i="20" a="1"/>
  <c r="L27" i="20" s="1"/>
  <c r="L32" i="20" a="1"/>
  <c r="L32" i="20" s="1"/>
  <c r="L28" i="20" a="1"/>
  <c r="L28" i="20" s="1"/>
  <c r="L8" i="20" a="1"/>
  <c r="L8" i="20" s="1"/>
  <c r="M8" i="20" s="1" a="1"/>
  <c r="M8" i="20" s="1"/>
  <c r="L15" i="20" a="1"/>
  <c r="L15" i="20" s="1"/>
  <c r="L39" i="20" a="1"/>
  <c r="L39" i="20" s="1"/>
  <c r="L49" i="20" a="1"/>
  <c r="L49" i="20" s="1"/>
  <c r="F29" i="20" a="1"/>
  <c r="F29" i="20" s="1"/>
  <c r="F14" i="20" a="1"/>
  <c r="F14" i="20" s="1"/>
  <c r="F43" i="20" a="1"/>
  <c r="F43" i="20" s="1"/>
  <c r="F17" i="20" a="1"/>
  <c r="F17" i="20" s="1"/>
  <c r="F28" i="20" a="1"/>
  <c r="F28" i="20" s="1"/>
  <c r="F47" i="20" a="1"/>
  <c r="F47" i="20" s="1"/>
  <c r="F8" i="20" a="1"/>
  <c r="F8" i="20" s="1"/>
  <c r="F18" i="20" a="1"/>
  <c r="F18" i="20" s="1"/>
  <c r="F49" i="20" a="1"/>
  <c r="F49" i="20" s="1"/>
  <c r="F22" i="20" a="1"/>
  <c r="F22" i="20" s="1"/>
  <c r="F45" i="20" a="1"/>
  <c r="F45" i="20" s="1"/>
  <c r="F25" i="20" a="1"/>
  <c r="F25" i="20" s="1"/>
  <c r="F23" i="20" a="1"/>
  <c r="F23" i="20" s="1"/>
  <c r="F16" i="20" a="1"/>
  <c r="F16" i="20" s="1"/>
  <c r="F6" i="20" a="1"/>
  <c r="F6" i="20" s="1"/>
  <c r="F33" i="20" a="1"/>
  <c r="F33" i="20" s="1"/>
  <c r="F27" i="20" a="1"/>
  <c r="F27" i="20" s="1"/>
  <c r="F5" i="20" a="1"/>
  <c r="F5" i="20" s="1"/>
  <c r="F30" i="20" a="1"/>
  <c r="F30" i="20" s="1"/>
  <c r="F44" i="20" a="1"/>
  <c r="F44" i="20" s="1"/>
  <c r="F2" i="20" a="1"/>
  <c r="F2" i="20" s="1"/>
  <c r="F21" i="20" a="1"/>
  <c r="F21" i="20" s="1"/>
  <c r="F13" i="20" a="1"/>
  <c r="F13" i="20" s="1"/>
  <c r="F32" i="20" a="1"/>
  <c r="F32" i="20" s="1"/>
  <c r="F35" i="20" a="1"/>
  <c r="F35" i="20" s="1"/>
  <c r="F48" i="20" a="1"/>
  <c r="F48" i="20" s="1"/>
  <c r="F20" i="20" a="1"/>
  <c r="F20" i="20" s="1"/>
  <c r="F38" i="20" a="1"/>
  <c r="F38" i="20" s="1"/>
  <c r="F26" i="20" a="1"/>
  <c r="F26" i="20" s="1"/>
  <c r="F4" i="20" a="1"/>
  <c r="F4" i="20" s="1"/>
  <c r="F34" i="20" a="1"/>
  <c r="F34" i="20" s="1"/>
  <c r="F7" i="20" a="1"/>
  <c r="F7" i="20" s="1"/>
  <c r="F10" i="20" a="1"/>
  <c r="F10" i="20" s="1"/>
  <c r="F42" i="20" a="1"/>
  <c r="F42" i="20" s="1"/>
  <c r="F41" i="20" a="1"/>
  <c r="F41" i="20" s="1"/>
  <c r="F11" i="20" a="1"/>
  <c r="F11" i="20" s="1"/>
  <c r="F19" i="20" a="1"/>
  <c r="F19" i="20" s="1"/>
  <c r="F39" i="20" a="1"/>
  <c r="F39" i="20" s="1"/>
  <c r="F24" i="20" a="1"/>
  <c r="F24" i="20" s="1"/>
  <c r="G24" i="20" s="1" a="1"/>
  <c r="G24" i="20" s="1"/>
  <c r="F9" i="20" a="1"/>
  <c r="F9" i="20" s="1"/>
  <c r="F36" i="20" a="1"/>
  <c r="F36" i="20" s="1"/>
  <c r="F12" i="20" a="1"/>
  <c r="F12" i="20" s="1"/>
  <c r="G40" i="20" s="1" a="1"/>
  <c r="G40" i="20" s="1"/>
  <c r="F15" i="20" a="1"/>
  <c r="F15" i="20" s="1"/>
  <c r="F31" i="20" a="1"/>
  <c r="F31" i="20" s="1"/>
  <c r="F46" i="20" a="1"/>
  <c r="F46" i="20" s="1"/>
  <c r="G46" i="20" s="1" a="1"/>
  <c r="G46" i="20" s="1"/>
  <c r="D13" i="25" l="1"/>
  <c r="AF49" i="3"/>
  <c r="AG49" i="3" s="1"/>
  <c r="AF48" i="3"/>
  <c r="AG48" i="3" s="1"/>
  <c r="AF47" i="3"/>
  <c r="AG47" i="3" s="1"/>
  <c r="AF46" i="3"/>
  <c r="AG46" i="3" s="1"/>
  <c r="AF45" i="3"/>
  <c r="AG45" i="3" s="1"/>
  <c r="AF41" i="3"/>
  <c r="AG41" i="3" s="1"/>
  <c r="AF44" i="3"/>
  <c r="AG44" i="3" s="1"/>
  <c r="AF43" i="3"/>
  <c r="AG43" i="3" s="1"/>
  <c r="AF42" i="3"/>
  <c r="AG42" i="3" s="1"/>
  <c r="AF40" i="3"/>
  <c r="AG40" i="3" s="1"/>
  <c r="AF39" i="3"/>
  <c r="AG39" i="3" s="1"/>
  <c r="AF36" i="3"/>
  <c r="AG36" i="3" s="1"/>
  <c r="AF38" i="3"/>
  <c r="AG38" i="3" s="1"/>
  <c r="AF37" i="3"/>
  <c r="AG37" i="3" s="1"/>
  <c r="AF35" i="3"/>
  <c r="AG35" i="3" s="1"/>
  <c r="AF34" i="3"/>
  <c r="AG34" i="3" s="1"/>
  <c r="AF33" i="3"/>
  <c r="AG33" i="3" s="1"/>
  <c r="AF32" i="3"/>
  <c r="AG32" i="3" s="1"/>
  <c r="AF31" i="3"/>
  <c r="AG31" i="3" s="1"/>
  <c r="AF28" i="3"/>
  <c r="AG28" i="3" s="1"/>
  <c r="AF29" i="3"/>
  <c r="AG29" i="3" s="1"/>
  <c r="AF30" i="3"/>
  <c r="AG30" i="3" s="1"/>
  <c r="AF27" i="3"/>
  <c r="AG27" i="3" s="1"/>
  <c r="AF26" i="3"/>
  <c r="AG26" i="3" s="1"/>
  <c r="AF24" i="3"/>
  <c r="AG24" i="3" s="1"/>
  <c r="AF25" i="3"/>
  <c r="AG25" i="3" s="1"/>
  <c r="AF23" i="3"/>
  <c r="AG23" i="3" s="1"/>
  <c r="AF22" i="3"/>
  <c r="AG22" i="3" s="1"/>
  <c r="AF21" i="3"/>
  <c r="AG21" i="3" s="1"/>
  <c r="AF20" i="3"/>
  <c r="AG20" i="3" s="1"/>
  <c r="AF19" i="3"/>
  <c r="AG19" i="3" s="1"/>
  <c r="AF15" i="3"/>
  <c r="AG15" i="3" s="1"/>
  <c r="AF16" i="3"/>
  <c r="AG16" i="3" s="1"/>
  <c r="AF17" i="3"/>
  <c r="AG17" i="3" s="1"/>
  <c r="AF18" i="3"/>
  <c r="AG18" i="3" s="1"/>
  <c r="AF14" i="3"/>
  <c r="AG14" i="3" s="1"/>
  <c r="AF13" i="3"/>
  <c r="AG13" i="3" s="1"/>
  <c r="AF12" i="3"/>
  <c r="AG12" i="3" s="1"/>
  <c r="AF11" i="3"/>
  <c r="AG11" i="3" s="1"/>
  <c r="AF10" i="3"/>
  <c r="AG10" i="3" s="1"/>
  <c r="AF9" i="3"/>
  <c r="AG9" i="3" s="1"/>
  <c r="AF8" i="3"/>
  <c r="AG8" i="3" s="1"/>
  <c r="AF7" i="3"/>
  <c r="AG7" i="3" s="1"/>
  <c r="AF6" i="3"/>
  <c r="AG6" i="3" s="1"/>
  <c r="AF5" i="3"/>
  <c r="AG5" i="3" s="1"/>
  <c r="AF4" i="3"/>
  <c r="AG4" i="3" s="1"/>
  <c r="AF3" i="3"/>
  <c r="AG3" i="3" s="1"/>
  <c r="AF2" i="3"/>
  <c r="AW49" i="20" a="1"/>
  <c r="AW49" i="20" s="1"/>
  <c r="AW39" i="20" a="1"/>
  <c r="AW39" i="20" s="1"/>
  <c r="AW18" i="20" a="1"/>
  <c r="AW18" i="20" s="1"/>
  <c r="AW42" i="20" a="1"/>
  <c r="AW42" i="20" s="1"/>
  <c r="AW9" i="20" a="1"/>
  <c r="AW9" i="20" s="1"/>
  <c r="AW35" i="20" a="1"/>
  <c r="AW35" i="20" s="1"/>
  <c r="AW43" i="20" a="1"/>
  <c r="AW43" i="20" s="1"/>
  <c r="AW44" i="20" a="1"/>
  <c r="AW44" i="20" s="1"/>
  <c r="AW21" i="20" a="1"/>
  <c r="AW21" i="20" s="1"/>
  <c r="AW37" i="20" a="1"/>
  <c r="AW37" i="20" s="1"/>
  <c r="AW11" i="20" a="1"/>
  <c r="AW11" i="20" s="1"/>
  <c r="AW36" i="20" a="1"/>
  <c r="AW36" i="20" s="1"/>
  <c r="AW17" i="20" a="1"/>
  <c r="AW17" i="20" s="1"/>
  <c r="AW31" i="20" a="1"/>
  <c r="AW31" i="20" s="1"/>
  <c r="AW3" i="20" a="1"/>
  <c r="AW3" i="20" s="1"/>
  <c r="AW24" i="20" a="1"/>
  <c r="AW24" i="20" s="1"/>
  <c r="AW2" i="20" a="1"/>
  <c r="AW2" i="20" s="1"/>
  <c r="AW38" i="20" a="1"/>
  <c r="AW38" i="20" s="1"/>
  <c r="AW15" i="20" a="1"/>
  <c r="AW15" i="20" s="1"/>
  <c r="AW30" i="20" a="1"/>
  <c r="AW30" i="20" s="1"/>
  <c r="AW6" i="20" a="1"/>
  <c r="AW6" i="20" s="1"/>
  <c r="AW45" i="20" a="1"/>
  <c r="AW45" i="20" s="1"/>
  <c r="AW5" i="20" a="1"/>
  <c r="AW5" i="20" s="1"/>
  <c r="AW26" i="20" a="1"/>
  <c r="AW26" i="20" s="1"/>
  <c r="AW27" i="20" a="1"/>
  <c r="AW27" i="20" s="1"/>
  <c r="AW25" i="20" a="1"/>
  <c r="AW25" i="20" s="1"/>
  <c r="AW8" i="20" a="1"/>
  <c r="AW8" i="20" s="1"/>
  <c r="AW34" i="20" a="1"/>
  <c r="AW34" i="20" s="1"/>
  <c r="AW41" i="20" a="1"/>
  <c r="AW41" i="20" s="1"/>
  <c r="AW33" i="20" a="1"/>
  <c r="AW33" i="20" s="1"/>
  <c r="AW7" i="20" a="1"/>
  <c r="AW7" i="20" s="1"/>
  <c r="AW29" i="20" a="1"/>
  <c r="AW29" i="20" s="1"/>
  <c r="AW40" i="20" a="1"/>
  <c r="AW40" i="20" s="1"/>
  <c r="AW20" i="20" a="1"/>
  <c r="AW20" i="20" s="1"/>
  <c r="AW19" i="20" a="1"/>
  <c r="AW19" i="20" s="1"/>
  <c r="AW13" i="20" a="1"/>
  <c r="AW13" i="20" s="1"/>
  <c r="AW4" i="20" a="1"/>
  <c r="AW4" i="20" s="1"/>
  <c r="AW10" i="20" a="1"/>
  <c r="AW10" i="20" s="1"/>
  <c r="AW28" i="20" a="1"/>
  <c r="AW28" i="20" s="1"/>
  <c r="AW16" i="20" a="1"/>
  <c r="AW16" i="20" s="1"/>
  <c r="AW47" i="20" a="1"/>
  <c r="AW47" i="20" s="1"/>
  <c r="AW22" i="20" a="1"/>
  <c r="AW22" i="20" s="1"/>
  <c r="AW48" i="20" a="1"/>
  <c r="AW48" i="20" s="1"/>
  <c r="AW32" i="20" a="1"/>
  <c r="AW32" i="20" s="1"/>
  <c r="AW12" i="20" a="1"/>
  <c r="AW12" i="20" s="1"/>
  <c r="AX12" i="20" s="1" a="1"/>
  <c r="AX12" i="20" s="1"/>
  <c r="AJ24" i="20" a="1"/>
  <c r="AJ24" i="20" s="1"/>
  <c r="AJ5" i="20" a="1"/>
  <c r="AJ5" i="20" s="1"/>
  <c r="AJ29" i="20" a="1"/>
  <c r="AJ29" i="20" s="1"/>
  <c r="AJ23" i="20" a="1"/>
  <c r="AJ23" i="20" s="1"/>
  <c r="AJ6" i="20" a="1"/>
  <c r="AJ6" i="20" s="1"/>
  <c r="AJ42" i="20" a="1"/>
  <c r="AJ42" i="20" s="1"/>
  <c r="AJ18" i="20" a="1"/>
  <c r="AJ18" i="20" s="1"/>
  <c r="AJ19" i="20" a="1"/>
  <c r="AJ19" i="20" s="1"/>
  <c r="AJ46" i="20" a="1"/>
  <c r="AJ46" i="20" s="1"/>
  <c r="AJ12" i="20" a="1"/>
  <c r="AJ12" i="20" s="1"/>
  <c r="AJ13" i="20" a="1"/>
  <c r="AJ13" i="20" s="1"/>
  <c r="AJ37" i="20" a="1"/>
  <c r="AJ37" i="20" s="1"/>
  <c r="AJ32" i="20" a="1"/>
  <c r="AJ32" i="20" s="1"/>
  <c r="AJ26" i="20" a="1"/>
  <c r="AJ26" i="20" s="1"/>
  <c r="AJ7" i="20" a="1"/>
  <c r="AJ7" i="20" s="1"/>
  <c r="AJ41" i="20" a="1"/>
  <c r="AJ41" i="20" s="1"/>
  <c r="AJ45" i="20" a="1"/>
  <c r="AJ45" i="20" s="1"/>
  <c r="AJ20" i="20" a="1"/>
  <c r="AJ20" i="20" s="1"/>
  <c r="AJ27" i="20" a="1"/>
  <c r="AJ27" i="20" s="1"/>
  <c r="AJ49" i="20" a="1"/>
  <c r="AJ49" i="20" s="1"/>
  <c r="AJ35" i="20" a="1"/>
  <c r="AJ35" i="20" s="1"/>
  <c r="AJ28" i="20" a="1"/>
  <c r="AJ28" i="20" s="1"/>
  <c r="AJ8" i="20" a="1"/>
  <c r="AJ8" i="20" s="1"/>
  <c r="AJ33" i="20" a="1"/>
  <c r="AJ33" i="20" s="1"/>
  <c r="AJ47" i="20" a="1"/>
  <c r="AJ47" i="20" s="1"/>
  <c r="AJ2" i="20" a="1"/>
  <c r="AJ2" i="20" s="1"/>
  <c r="AJ10" i="20" a="1"/>
  <c r="AJ10" i="20" s="1"/>
  <c r="AJ36" i="20" a="1"/>
  <c r="AJ36" i="20" s="1"/>
  <c r="AJ22" i="20" a="1"/>
  <c r="AJ22" i="20" s="1"/>
  <c r="AJ15" i="20" a="1"/>
  <c r="AJ15" i="20" s="1"/>
  <c r="AJ16" i="20" a="1"/>
  <c r="AJ16" i="20" s="1"/>
  <c r="AJ30" i="20" a="1"/>
  <c r="AJ30" i="20" s="1"/>
  <c r="AJ9" i="20" a="1"/>
  <c r="AJ9" i="20" s="1"/>
  <c r="AK9" i="20" s="1" a="1"/>
  <c r="AK9" i="20" s="1"/>
  <c r="AJ17" i="20" a="1"/>
  <c r="AJ17" i="20" s="1"/>
  <c r="AJ25" i="20" a="1"/>
  <c r="AJ25" i="20" s="1"/>
  <c r="AJ34" i="20" a="1"/>
  <c r="AJ34" i="20" s="1"/>
  <c r="AJ31" i="20" a="1"/>
  <c r="AJ31" i="20" s="1"/>
  <c r="AJ4" i="20" a="1"/>
  <c r="AJ4" i="20" s="1"/>
  <c r="AJ48" i="20" a="1"/>
  <c r="AJ48" i="20" s="1"/>
  <c r="AK48" i="20" s="1" a="1"/>
  <c r="AK48" i="20" s="1"/>
  <c r="AJ3" i="20" a="1"/>
  <c r="AJ3" i="20" s="1"/>
  <c r="AJ44" i="20" a="1"/>
  <c r="AJ44" i="20" s="1"/>
  <c r="AJ39" i="20" a="1"/>
  <c r="AJ39" i="20" s="1"/>
  <c r="AJ21" i="20" a="1"/>
  <c r="AJ21" i="20" s="1"/>
  <c r="AJ38" i="20" a="1"/>
  <c r="AJ38" i="20" s="1"/>
  <c r="AJ43" i="20" a="1"/>
  <c r="AJ43" i="20" s="1"/>
  <c r="AK43" i="20" s="1" a="1"/>
  <c r="AK43" i="20" s="1"/>
  <c r="AE13" i="20" a="1"/>
  <c r="AE13" i="20" s="1"/>
  <c r="AE36" i="20" a="1"/>
  <c r="AE36" i="20" s="1"/>
  <c r="AE5" i="20" a="1"/>
  <c r="AE5" i="20" s="1"/>
  <c r="AE35" i="20" a="1"/>
  <c r="AE35" i="20" s="1"/>
  <c r="AE4" i="20" a="1"/>
  <c r="AE4" i="20" s="1"/>
  <c r="AE37" i="20" a="1"/>
  <c r="AE37" i="20" s="1"/>
  <c r="AE18" i="20" a="1"/>
  <c r="AE18" i="20" s="1"/>
  <c r="AE28" i="20" a="1"/>
  <c r="AE28" i="20" s="1"/>
  <c r="AE49" i="20" a="1"/>
  <c r="AE49" i="20" s="1"/>
  <c r="AE47" i="20" a="1"/>
  <c r="AE47" i="20" s="1"/>
  <c r="AE11" i="20" a="1"/>
  <c r="AE11" i="20" s="1"/>
  <c r="AE3" i="20" a="1"/>
  <c r="AE3" i="20" s="1"/>
  <c r="AE2" i="20" a="1"/>
  <c r="AE2" i="20" s="1"/>
  <c r="AE44" i="20" a="1"/>
  <c r="AE44" i="20" s="1"/>
  <c r="AE7" i="20" a="1"/>
  <c r="AE7" i="20" s="1"/>
  <c r="AE43" i="20" a="1"/>
  <c r="AE43" i="20" s="1"/>
  <c r="AE38" i="20" a="1"/>
  <c r="AE38" i="20" s="1"/>
  <c r="AE17" i="20" a="1"/>
  <c r="AE17" i="20" s="1"/>
  <c r="AE45" i="20" a="1"/>
  <c r="AE45" i="20" s="1"/>
  <c r="AE46" i="20" a="1"/>
  <c r="AE46" i="20" s="1"/>
  <c r="AE8" i="20" a="1"/>
  <c r="AE8" i="20" s="1"/>
  <c r="AE15" i="20" a="1"/>
  <c r="AE15" i="20" s="1"/>
  <c r="AE48" i="20" a="1"/>
  <c r="AE48" i="20" s="1"/>
  <c r="AE33" i="20" a="1"/>
  <c r="AE33" i="20" s="1"/>
  <c r="AE22" i="20" a="1"/>
  <c r="AE22" i="20" s="1"/>
  <c r="AE31" i="20" a="1"/>
  <c r="AE31" i="20" s="1"/>
  <c r="AE41" i="20" a="1"/>
  <c r="AE41" i="20" s="1"/>
  <c r="AE25" i="20" a="1"/>
  <c r="AE25" i="20" s="1"/>
  <c r="AE29" i="20" a="1"/>
  <c r="AE29" i="20" s="1"/>
  <c r="AE9" i="20" a="1"/>
  <c r="AE9" i="20" s="1"/>
  <c r="AE16" i="20" a="1"/>
  <c r="AE16" i="20" s="1"/>
  <c r="AE12" i="20" a="1"/>
  <c r="AE12" i="20" s="1"/>
  <c r="AE19" i="20" a="1"/>
  <c r="AE19" i="20" s="1"/>
  <c r="AE14" i="20" a="1"/>
  <c r="AE14" i="20" s="1"/>
  <c r="AE24" i="20" a="1"/>
  <c r="AE24" i="20" s="1"/>
  <c r="AE6" i="20" a="1"/>
  <c r="AE6" i="20" s="1"/>
  <c r="AE32" i="20" a="1"/>
  <c r="AE32" i="20" s="1"/>
  <c r="AE26" i="20" a="1"/>
  <c r="AE26" i="20" s="1"/>
  <c r="AE27" i="20" a="1"/>
  <c r="AE27" i="20" s="1"/>
  <c r="AE40" i="20" a="1"/>
  <c r="AE40" i="20" s="1"/>
  <c r="AE20" i="20" a="1"/>
  <c r="AE20" i="20" s="1"/>
  <c r="AE21" i="20" a="1"/>
  <c r="AE21" i="20" s="1"/>
  <c r="AE23" i="20" a="1"/>
  <c r="AE23" i="20" s="1"/>
  <c r="AE30" i="20" a="1"/>
  <c r="AE30" i="20" s="1"/>
  <c r="AE34" i="20" a="1"/>
  <c r="AE34" i="20" s="1"/>
  <c r="AE42" i="20" a="1"/>
  <c r="AE42" i="20" s="1"/>
  <c r="X32" i="20" a="1"/>
  <c r="X32" i="20" s="1"/>
  <c r="X3" i="20" a="1"/>
  <c r="X3" i="20" s="1"/>
  <c r="X27" i="20" a="1"/>
  <c r="X27" i="20" s="1"/>
  <c r="X14" i="20" a="1"/>
  <c r="X14" i="20" s="1"/>
  <c r="X39" i="20" a="1"/>
  <c r="X39" i="20" s="1"/>
  <c r="X43" i="20" a="1"/>
  <c r="X43" i="20" s="1"/>
  <c r="X22" i="20" a="1"/>
  <c r="X22" i="20" s="1"/>
  <c r="X26" i="20" a="1"/>
  <c r="X26" i="20" s="1"/>
  <c r="X44" i="20" a="1"/>
  <c r="X44" i="20" s="1"/>
  <c r="X34" i="20" a="1"/>
  <c r="X34" i="20" s="1"/>
  <c r="X6" i="20" a="1"/>
  <c r="X6" i="20" s="1"/>
  <c r="X12" i="20" a="1"/>
  <c r="X12" i="20" s="1"/>
  <c r="X35" i="20" a="1"/>
  <c r="X35" i="20" s="1"/>
  <c r="X15" i="20" a="1"/>
  <c r="X15" i="20" s="1"/>
  <c r="X10" i="20" a="1"/>
  <c r="X10" i="20" s="1"/>
  <c r="X29" i="20" a="1"/>
  <c r="X29" i="20" s="1"/>
  <c r="X41" i="20" a="1"/>
  <c r="X41" i="20" s="1"/>
  <c r="X9" i="20" a="1"/>
  <c r="X9" i="20" s="1"/>
  <c r="X49" i="20" a="1"/>
  <c r="X49" i="20" s="1"/>
  <c r="X13" i="20" a="1"/>
  <c r="X13" i="20" s="1"/>
  <c r="X2" i="20" a="1"/>
  <c r="X2" i="20" s="1"/>
  <c r="X11" i="20" a="1"/>
  <c r="X11" i="20" s="1"/>
  <c r="X30" i="20" a="1"/>
  <c r="X30" i="20" s="1"/>
  <c r="X33" i="20" a="1"/>
  <c r="X33" i="20" s="1"/>
  <c r="X8" i="20" a="1"/>
  <c r="X8" i="20" s="1"/>
  <c r="X48" i="20" a="1"/>
  <c r="X48" i="20" s="1"/>
  <c r="X45" i="20" a="1"/>
  <c r="X45" i="20" s="1"/>
  <c r="X18" i="20" a="1"/>
  <c r="X18" i="20" s="1"/>
  <c r="X47" i="20" a="1"/>
  <c r="X47" i="20" s="1"/>
  <c r="X21" i="20" a="1"/>
  <c r="X21" i="20" s="1"/>
  <c r="X28" i="20" a="1"/>
  <c r="X28" i="20" s="1"/>
  <c r="X42" i="20" a="1"/>
  <c r="X42" i="20" s="1"/>
  <c r="X7" i="20" a="1"/>
  <c r="X7" i="20" s="1"/>
  <c r="X37" i="20" a="1"/>
  <c r="X37" i="20" s="1"/>
  <c r="X46" i="20" a="1"/>
  <c r="X46" i="20" s="1"/>
  <c r="X24" i="20" a="1"/>
  <c r="X24" i="20" s="1"/>
  <c r="X17" i="20" a="1"/>
  <c r="X17" i="20" s="1"/>
  <c r="X36" i="20" a="1"/>
  <c r="X36" i="20" s="1"/>
  <c r="X38" i="20" a="1"/>
  <c r="X38" i="20" s="1"/>
  <c r="X23" i="20" a="1"/>
  <c r="X23" i="20" s="1"/>
  <c r="X5" i="20" a="1"/>
  <c r="X5" i="20" s="1"/>
  <c r="X19" i="20" a="1"/>
  <c r="X19" i="20" s="1"/>
  <c r="X20" i="20" a="1"/>
  <c r="X20" i="20" s="1"/>
  <c r="X16" i="20" a="1"/>
  <c r="X16" i="20" s="1"/>
  <c r="X31" i="20" a="1"/>
  <c r="X31" i="20" s="1"/>
  <c r="X4" i="20" a="1"/>
  <c r="X4" i="20" s="1"/>
  <c r="X40" i="20" a="1"/>
  <c r="X40" i="20" s="1"/>
  <c r="X25" i="20" a="1"/>
  <c r="X25" i="20" s="1"/>
  <c r="Y25" i="20" s="1" a="1"/>
  <c r="Y25" i="20" s="1"/>
  <c r="M49" i="20" a="1"/>
  <c r="M49" i="20" s="1"/>
  <c r="M43" i="20" a="1"/>
  <c r="M43" i="20" s="1"/>
  <c r="M18" i="20" a="1"/>
  <c r="M18" i="20" s="1"/>
  <c r="M6" i="20" a="1"/>
  <c r="M6" i="20" s="1"/>
  <c r="M42" i="20" a="1"/>
  <c r="M42" i="20" s="1"/>
  <c r="M9" i="20" a="1"/>
  <c r="M9" i="20" s="1"/>
  <c r="M39" i="20" a="1"/>
  <c r="M39" i="20" s="1"/>
  <c r="M36" i="20" a="1"/>
  <c r="M36" i="20" s="1"/>
  <c r="M21" i="20" a="1"/>
  <c r="M21" i="20" s="1"/>
  <c r="M40" i="20" a="1"/>
  <c r="M40" i="20" s="1"/>
  <c r="M29" i="20" a="1"/>
  <c r="M29" i="20" s="1"/>
  <c r="M12" i="20" a="1"/>
  <c r="M12" i="20" s="1"/>
  <c r="M33" i="20" a="1"/>
  <c r="M33" i="20" s="1"/>
  <c r="M11" i="20" a="1"/>
  <c r="M11" i="20" s="1"/>
  <c r="M31" i="20" a="1"/>
  <c r="M31" i="20" s="1"/>
  <c r="M15" i="20" a="1"/>
  <c r="M15" i="20" s="1"/>
  <c r="M7" i="20" a="1"/>
  <c r="M7" i="20" s="1"/>
  <c r="M23" i="20" a="1"/>
  <c r="M23" i="20" s="1"/>
  <c r="M4" i="20" a="1"/>
  <c r="M4" i="20" s="1"/>
  <c r="M2" i="20" a="1"/>
  <c r="M2" i="20" s="1"/>
  <c r="M5" i="20" a="1"/>
  <c r="M5" i="20" s="1"/>
  <c r="M26" i="20" a="1"/>
  <c r="M26" i="20" s="1"/>
  <c r="M44" i="20" a="1"/>
  <c r="M44" i="20" s="1"/>
  <c r="M48" i="20" a="1"/>
  <c r="M48" i="20" s="1"/>
  <c r="M25" i="20" a="1"/>
  <c r="M25" i="20" s="1"/>
  <c r="M22" i="20" a="1"/>
  <c r="M22" i="20" s="1"/>
  <c r="M47" i="20" a="1"/>
  <c r="M47" i="20" s="1"/>
  <c r="M16" i="20" a="1"/>
  <c r="M16" i="20" s="1"/>
  <c r="M37" i="20" a="1"/>
  <c r="M37" i="20" s="1"/>
  <c r="M24" i="20" a="1"/>
  <c r="M24" i="20" s="1"/>
  <c r="M28" i="20" a="1"/>
  <c r="M28" i="20" s="1"/>
  <c r="M46" i="20" a="1"/>
  <c r="M46" i="20" s="1"/>
  <c r="M38" i="20" a="1"/>
  <c r="M38" i="20" s="1"/>
  <c r="M19" i="20" a="1"/>
  <c r="M19" i="20" s="1"/>
  <c r="M45" i="20" a="1"/>
  <c r="M45" i="20" s="1"/>
  <c r="M20" i="20" a="1"/>
  <c r="M20" i="20" s="1"/>
  <c r="M10" i="20" a="1"/>
  <c r="M10" i="20" s="1"/>
  <c r="M17" i="20" a="1"/>
  <c r="M17" i="20" s="1"/>
  <c r="M27" i="20" a="1"/>
  <c r="M27" i="20" s="1"/>
  <c r="M32" i="20" a="1"/>
  <c r="M32" i="20" s="1"/>
  <c r="M13" i="20" a="1"/>
  <c r="M13" i="20" s="1"/>
  <c r="M34" i="20" a="1"/>
  <c r="M34" i="20" s="1"/>
  <c r="M14" i="20" a="1"/>
  <c r="M14" i="20" s="1"/>
  <c r="M35" i="20" a="1"/>
  <c r="M35" i="20" s="1"/>
  <c r="M30" i="20" a="1"/>
  <c r="M30" i="20" s="1"/>
  <c r="M41" i="20" a="1"/>
  <c r="M41" i="20" s="1"/>
  <c r="M3" i="20" a="1"/>
  <c r="M3" i="20" s="1"/>
  <c r="N3" i="20" s="1" a="1"/>
  <c r="N3" i="20" s="1"/>
  <c r="G42" i="20" a="1"/>
  <c r="G42" i="20" s="1"/>
  <c r="G13" i="20" a="1"/>
  <c r="G13" i="20" s="1"/>
  <c r="G27" i="20" a="1"/>
  <c r="G27" i="20" s="1"/>
  <c r="G45" i="20" a="1"/>
  <c r="G45" i="20" s="1"/>
  <c r="G28" i="20" a="1"/>
  <c r="G28" i="20" s="1"/>
  <c r="G31" i="20" a="1"/>
  <c r="G31" i="20" s="1"/>
  <c r="G39" i="20" a="1"/>
  <c r="G39" i="20" s="1"/>
  <c r="G10" i="20" a="1"/>
  <c r="G10" i="20" s="1"/>
  <c r="G38" i="20" a="1"/>
  <c r="G38" i="20" s="1"/>
  <c r="G21" i="20" a="1"/>
  <c r="G21" i="20" s="1"/>
  <c r="G33" i="20" a="1"/>
  <c r="G33" i="20" s="1"/>
  <c r="G22" i="20" a="1"/>
  <c r="G22" i="20" s="1"/>
  <c r="G17" i="20" a="1"/>
  <c r="G17" i="20" s="1"/>
  <c r="G15" i="20" a="1"/>
  <c r="G15" i="20" s="1"/>
  <c r="G19" i="20" a="1"/>
  <c r="G19" i="20" s="1"/>
  <c r="G7" i="20" a="1"/>
  <c r="G7" i="20" s="1"/>
  <c r="G20" i="20" a="1"/>
  <c r="G20" i="20" s="1"/>
  <c r="G2" i="20" a="1"/>
  <c r="G2" i="20" s="1"/>
  <c r="G6" i="20" a="1"/>
  <c r="G6" i="20" s="1"/>
  <c r="G49" i="20" a="1"/>
  <c r="G49" i="20" s="1"/>
  <c r="G43" i="20" a="1"/>
  <c r="G43" i="20" s="1"/>
  <c r="G11" i="20" a="1"/>
  <c r="G11" i="20" s="1"/>
  <c r="G34" i="20" a="1"/>
  <c r="G34" i="20" s="1"/>
  <c r="G48" i="20" a="1"/>
  <c r="G48" i="20" s="1"/>
  <c r="G44" i="20" a="1"/>
  <c r="G44" i="20" s="1"/>
  <c r="G16" i="20" a="1"/>
  <c r="G16" i="20" s="1"/>
  <c r="G18" i="20" a="1"/>
  <c r="G18" i="20" s="1"/>
  <c r="G14" i="20" a="1"/>
  <c r="G14" i="20" s="1"/>
  <c r="G12" i="20" a="1"/>
  <c r="G12" i="20" s="1"/>
  <c r="G3" i="20" a="1"/>
  <c r="G3" i="20" s="1"/>
  <c r="G4" i="20" a="1"/>
  <c r="G4" i="20" s="1"/>
  <c r="G35" i="20" a="1"/>
  <c r="G35" i="20" s="1"/>
  <c r="G30" i="20" a="1"/>
  <c r="G30" i="20" s="1"/>
  <c r="G23" i="20" a="1"/>
  <c r="G23" i="20" s="1"/>
  <c r="G8" i="20" a="1"/>
  <c r="G8" i="20" s="1"/>
  <c r="G29" i="20" a="1"/>
  <c r="G29" i="20" s="1"/>
  <c r="G36" i="20" a="1"/>
  <c r="G36" i="20" s="1"/>
  <c r="G9" i="20" a="1"/>
  <c r="G9" i="20" s="1"/>
  <c r="G41" i="20" a="1"/>
  <c r="G41" i="20" s="1"/>
  <c r="G26" i="20" a="1"/>
  <c r="G26" i="20" s="1"/>
  <c r="G32" i="20" a="1"/>
  <c r="G32" i="20" s="1"/>
  <c r="G5" i="20" a="1"/>
  <c r="G5" i="20" s="1"/>
  <c r="G25" i="20" a="1"/>
  <c r="G25" i="20" s="1"/>
  <c r="G47" i="20" a="1"/>
  <c r="G47" i="20" s="1"/>
  <c r="G37" i="20" a="1"/>
  <c r="G37" i="20" s="1"/>
  <c r="F2" i="23" l="1"/>
  <c r="F22" i="23" s="1"/>
  <c r="AG2" i="3"/>
  <c r="AG50" i="3" s="1"/>
  <c r="AF50" i="3"/>
  <c r="AX45" i="20" a="1"/>
  <c r="AX45" i="20" s="1"/>
  <c r="AX11" i="20" a="1"/>
  <c r="AX11" i="20" s="1"/>
  <c r="AX9" i="20" a="1"/>
  <c r="AX9" i="20" s="1"/>
  <c r="AX32" i="20" a="1"/>
  <c r="AX32" i="20" s="1"/>
  <c r="AX10" i="20" a="1"/>
  <c r="AX10" i="20" s="1"/>
  <c r="AX29" i="20" a="1"/>
  <c r="AX29" i="20" s="1"/>
  <c r="AX8" i="20" a="1"/>
  <c r="AX8" i="20" s="1"/>
  <c r="AX6" i="20" a="1"/>
  <c r="AX6" i="20" s="1"/>
  <c r="AX24" i="20" a="1"/>
  <c r="AX24" i="20" s="1"/>
  <c r="AX37" i="20" a="1"/>
  <c r="AX37" i="20" s="1"/>
  <c r="AX42" i="20" a="1"/>
  <c r="AX42" i="20" s="1"/>
  <c r="AX28" i="20" a="1"/>
  <c r="AX28" i="20" s="1"/>
  <c r="AX2" i="20" a="1"/>
  <c r="AX2" i="20" s="1"/>
  <c r="AX48" i="20" a="1"/>
  <c r="AX48" i="20" s="1"/>
  <c r="AX4" i="20" a="1"/>
  <c r="AX4" i="20" s="1"/>
  <c r="AX7" i="20" a="1"/>
  <c r="AX7" i="20" s="1"/>
  <c r="AX25" i="20" a="1"/>
  <c r="AX25" i="20" s="1"/>
  <c r="AX46" i="20" a="1"/>
  <c r="AX46" i="20" s="1"/>
  <c r="AX3" i="20" a="1"/>
  <c r="AX3" i="20" s="1"/>
  <c r="AX21" i="20" a="1"/>
  <c r="AX21" i="20" s="1"/>
  <c r="AX18" i="20" a="1"/>
  <c r="AX18" i="20" s="1"/>
  <c r="AX22" i="20" a="1"/>
  <c r="AX22" i="20" s="1"/>
  <c r="AX33" i="20" a="1"/>
  <c r="AX33" i="20" s="1"/>
  <c r="AX30" i="20" a="1"/>
  <c r="AX30" i="20" s="1"/>
  <c r="AX31" i="20" a="1"/>
  <c r="AX31" i="20" s="1"/>
  <c r="AX44" i="20" a="1"/>
  <c r="AX44" i="20" s="1"/>
  <c r="AX39" i="20" a="1"/>
  <c r="AX39" i="20" s="1"/>
  <c r="AX40" i="20" a="1"/>
  <c r="AX40" i="20" s="1"/>
  <c r="AX13" i="20" a="1"/>
  <c r="AX13" i="20" s="1"/>
  <c r="AX27" i="20" a="1"/>
  <c r="AX27" i="20" s="1"/>
  <c r="AX47" i="20" a="1"/>
  <c r="AX47" i="20" s="1"/>
  <c r="AX19" i="20" a="1"/>
  <c r="AX19" i="20" s="1"/>
  <c r="AX41" i="20" a="1"/>
  <c r="AX41" i="20" s="1"/>
  <c r="AX26" i="20" a="1"/>
  <c r="AX26" i="20" s="1"/>
  <c r="AX15" i="20" a="1"/>
  <c r="AX15" i="20" s="1"/>
  <c r="AX17" i="20" a="1"/>
  <c r="AX17" i="20" s="1"/>
  <c r="AX43" i="20" a="1"/>
  <c r="AX43" i="20" s="1"/>
  <c r="AX49" i="20" a="1"/>
  <c r="AX49" i="20" s="1"/>
  <c r="AX34" i="20" a="1"/>
  <c r="AX34" i="20" s="1"/>
  <c r="AX16" i="20" a="1"/>
  <c r="AX16" i="20" s="1"/>
  <c r="AX20" i="20" a="1"/>
  <c r="AX20" i="20" s="1"/>
  <c r="AX14" i="20" a="1"/>
  <c r="AX14" i="20" s="1"/>
  <c r="AX5" i="20" a="1"/>
  <c r="AX5" i="20" s="1"/>
  <c r="AX38" i="20" a="1"/>
  <c r="AX38" i="20" s="1"/>
  <c r="AX36" i="20" a="1"/>
  <c r="AX36" i="20" s="1"/>
  <c r="AX35" i="20" a="1"/>
  <c r="AX35" i="20" s="1"/>
  <c r="AX23" i="20" a="1"/>
  <c r="AX23" i="20" s="1"/>
  <c r="AK36" i="20" a="1"/>
  <c r="AK36" i="20" s="1"/>
  <c r="AK28" i="20" a="1"/>
  <c r="AK28" i="20" s="1"/>
  <c r="AK41" i="20" a="1"/>
  <c r="AK41" i="20" s="1"/>
  <c r="AK13" i="20" a="1"/>
  <c r="AK13" i="20" s="1"/>
  <c r="AK6" i="20" a="1"/>
  <c r="AK6" i="20" s="1"/>
  <c r="AK38" i="20" a="1"/>
  <c r="AK38" i="20" s="1"/>
  <c r="AK4" i="20" a="1"/>
  <c r="AK4" i="20" s="1"/>
  <c r="AK30" i="20" a="1"/>
  <c r="AK30" i="20" s="1"/>
  <c r="AK10" i="20" a="1"/>
  <c r="AK10" i="20" s="1"/>
  <c r="AK35" i="20" a="1"/>
  <c r="AK35" i="20" s="1"/>
  <c r="AK7" i="20" a="1"/>
  <c r="AK7" i="20" s="1"/>
  <c r="AK12" i="20" a="1"/>
  <c r="AK12" i="20" s="1"/>
  <c r="AK23" i="20" a="1"/>
  <c r="AK23" i="20" s="1"/>
  <c r="AK21" i="20" a="1"/>
  <c r="AK21" i="20" s="1"/>
  <c r="AK31" i="20" a="1"/>
  <c r="AK31" i="20" s="1"/>
  <c r="AK16" i="20" a="1"/>
  <c r="AK16" i="20" s="1"/>
  <c r="AK2" i="20" a="1"/>
  <c r="AK2" i="20" s="1"/>
  <c r="AK49" i="20" a="1"/>
  <c r="AK49" i="20" s="1"/>
  <c r="AK26" i="20" a="1"/>
  <c r="AK26" i="20" s="1"/>
  <c r="AK46" i="20" a="1"/>
  <c r="AK46" i="20" s="1"/>
  <c r="AK29" i="20" a="1"/>
  <c r="AK29" i="20" s="1"/>
  <c r="AK39" i="20" a="1"/>
  <c r="AK39" i="20" s="1"/>
  <c r="AK34" i="20" a="1"/>
  <c r="AK34" i="20" s="1"/>
  <c r="AK15" i="20" a="1"/>
  <c r="AK15" i="20" s="1"/>
  <c r="AK47" i="20" a="1"/>
  <c r="AK47" i="20" s="1"/>
  <c r="AK27" i="20" a="1"/>
  <c r="AK27" i="20" s="1"/>
  <c r="AK11" i="20" a="1"/>
  <c r="AK11" i="20" s="1"/>
  <c r="AK19" i="20" a="1"/>
  <c r="AK19" i="20" s="1"/>
  <c r="AK5" i="20" a="1"/>
  <c r="AK5" i="20" s="1"/>
  <c r="AK25" i="20" a="1"/>
  <c r="AK25" i="20" s="1"/>
  <c r="AK22" i="20" a="1"/>
  <c r="AK22" i="20" s="1"/>
  <c r="AK33" i="20" a="1"/>
  <c r="AK33" i="20" s="1"/>
  <c r="AK20" i="20" a="1"/>
  <c r="AK20" i="20" s="1"/>
  <c r="AK32" i="20" a="1"/>
  <c r="AK32" i="20" s="1"/>
  <c r="AK18" i="20" a="1"/>
  <c r="AK18" i="20" s="1"/>
  <c r="AK24" i="20" a="1"/>
  <c r="AK24" i="20" s="1"/>
  <c r="AK44" i="20" a="1"/>
  <c r="AK44" i="20" s="1"/>
  <c r="AK3" i="20" a="1"/>
  <c r="AK3" i="20" s="1"/>
  <c r="AK17" i="20" a="1"/>
  <c r="AK17" i="20" s="1"/>
  <c r="AK40" i="20" a="1"/>
  <c r="AK40" i="20" s="1"/>
  <c r="AK8" i="20" a="1"/>
  <c r="AK8" i="20" s="1"/>
  <c r="AK45" i="20" a="1"/>
  <c r="AK45" i="20" s="1"/>
  <c r="AK37" i="20" a="1"/>
  <c r="AK37" i="20" s="1"/>
  <c r="AK42" i="20" a="1"/>
  <c r="AK42" i="20" s="1"/>
  <c r="AK14" i="20" a="1"/>
  <c r="AK14" i="20" s="1"/>
  <c r="AL14" i="20" s="1" a="1"/>
  <c r="AL14" i="20" s="1"/>
  <c r="Y32" i="20" a="1"/>
  <c r="Y32" i="20" s="1"/>
  <c r="Y48" i="20" a="1"/>
  <c r="Y48" i="20" s="1"/>
  <c r="Y13" i="20" a="1"/>
  <c r="Y13" i="20" s="1"/>
  <c r="Y15" i="20" a="1"/>
  <c r="Y15" i="20" s="1"/>
  <c r="Y26" i="20" a="1"/>
  <c r="Y26" i="20" s="1"/>
  <c r="Y40" i="20" a="1"/>
  <c r="Y40" i="20" s="1"/>
  <c r="Y5" i="20" a="1"/>
  <c r="Y5" i="20" s="1"/>
  <c r="Y24" i="20" a="1"/>
  <c r="Y24" i="20" s="1"/>
  <c r="Y28" i="20" a="1"/>
  <c r="Y28" i="20" s="1"/>
  <c r="Y8" i="20" a="1"/>
  <c r="Y8" i="20" s="1"/>
  <c r="Y49" i="20" a="1"/>
  <c r="Y49" i="20" s="1"/>
  <c r="Y35" i="20" a="1"/>
  <c r="Y35" i="20" s="1"/>
  <c r="Y22" i="20" a="1"/>
  <c r="Y22" i="20" s="1"/>
  <c r="Y42" i="20" a="1"/>
  <c r="Y42" i="20" s="1"/>
  <c r="Y4" i="20" a="1"/>
  <c r="Y4" i="20" s="1"/>
  <c r="Y14" i="20" a="1"/>
  <c r="Y14" i="20" s="1"/>
  <c r="Y46" i="20" a="1"/>
  <c r="Y46" i="20" s="1"/>
  <c r="Y21" i="20" a="1"/>
  <c r="Y21" i="20" s="1"/>
  <c r="Y33" i="20" a="1"/>
  <c r="Y33" i="20" s="1"/>
  <c r="Y9" i="20" a="1"/>
  <c r="Y9" i="20" s="1"/>
  <c r="Y12" i="20" a="1"/>
  <c r="Y12" i="20" s="1"/>
  <c r="Y43" i="20" a="1"/>
  <c r="Y43" i="20" s="1"/>
  <c r="Y31" i="20" a="1"/>
  <c r="Y31" i="20" s="1"/>
  <c r="Y23" i="20" a="1"/>
  <c r="Y23" i="20" s="1"/>
  <c r="Y37" i="20" a="1"/>
  <c r="Y37" i="20" s="1"/>
  <c r="Y47" i="20" a="1"/>
  <c r="Y47" i="20" s="1"/>
  <c r="Y30" i="20" a="1"/>
  <c r="Y30" i="20" s="1"/>
  <c r="Y41" i="20" a="1"/>
  <c r="Y41" i="20" s="1"/>
  <c r="Y6" i="20" a="1"/>
  <c r="Y6" i="20" s="1"/>
  <c r="Y39" i="20" a="1"/>
  <c r="Y39" i="20" s="1"/>
  <c r="Y17" i="20" a="1"/>
  <c r="Y17" i="20" s="1"/>
  <c r="Y16" i="20" a="1"/>
  <c r="Y16" i="20" s="1"/>
  <c r="Y38" i="20" a="1"/>
  <c r="Y38" i="20" s="1"/>
  <c r="Y7" i="20" a="1"/>
  <c r="Y7" i="20" s="1"/>
  <c r="Y18" i="20" a="1"/>
  <c r="Y18" i="20" s="1"/>
  <c r="Y11" i="20" a="1"/>
  <c r="Y11" i="20" s="1"/>
  <c r="Y29" i="20" a="1"/>
  <c r="Y29" i="20" s="1"/>
  <c r="Y34" i="20" a="1"/>
  <c r="Y34" i="20" s="1"/>
  <c r="Y19" i="20" a="1"/>
  <c r="Y19" i="20" s="1"/>
  <c r="Y20" i="20" a="1"/>
  <c r="Y20" i="20" s="1"/>
  <c r="Y36" i="20" a="1"/>
  <c r="Y36" i="20" s="1"/>
  <c r="Y27" i="20" a="1"/>
  <c r="Y27" i="20" s="1"/>
  <c r="Y45" i="20" a="1"/>
  <c r="Y45" i="20" s="1"/>
  <c r="Y2" i="20" a="1"/>
  <c r="Y2" i="20" s="1"/>
  <c r="Y10" i="20" a="1"/>
  <c r="Y10" i="20" s="1"/>
  <c r="Y44" i="20" a="1"/>
  <c r="Y44" i="20" s="1"/>
  <c r="Y3" i="20" a="1"/>
  <c r="Y3" i="20" s="1"/>
  <c r="N13" i="20" a="1"/>
  <c r="N13" i="20" s="1"/>
  <c r="N37" i="20" a="1"/>
  <c r="N37" i="20" s="1"/>
  <c r="N8" i="20" a="1"/>
  <c r="N8" i="20" s="1"/>
  <c r="N23" i="20" a="1"/>
  <c r="N23" i="20" s="1"/>
  <c r="N12" i="20" a="1"/>
  <c r="N12" i="20" s="1"/>
  <c r="N9" i="20" a="1"/>
  <c r="N9" i="20" s="1"/>
  <c r="N41" i="20" a="1"/>
  <c r="N41" i="20" s="1"/>
  <c r="N32" i="20" a="1"/>
  <c r="N32" i="20" s="1"/>
  <c r="N19" i="20" a="1"/>
  <c r="N19" i="20" s="1"/>
  <c r="N16" i="20" a="1"/>
  <c r="N16" i="20" s="1"/>
  <c r="N44" i="20" a="1"/>
  <c r="N44" i="20" s="1"/>
  <c r="N7" i="20" a="1"/>
  <c r="N7" i="20" s="1"/>
  <c r="N29" i="20" a="1"/>
  <c r="N29" i="20" s="1"/>
  <c r="N42" i="20" a="1"/>
  <c r="N42" i="20" s="1"/>
  <c r="N30" i="20" a="1"/>
  <c r="N30" i="20" s="1"/>
  <c r="N27" i="20" a="1"/>
  <c r="N27" i="20" s="1"/>
  <c r="N38" i="20" a="1"/>
  <c r="N38" i="20" s="1"/>
  <c r="N47" i="20" a="1"/>
  <c r="N47" i="20" s="1"/>
  <c r="N26" i="20" a="1"/>
  <c r="N26" i="20" s="1"/>
  <c r="N15" i="20" a="1"/>
  <c r="N15" i="20" s="1"/>
  <c r="N40" i="20" a="1"/>
  <c r="N40" i="20" s="1"/>
  <c r="N6" i="20" a="1"/>
  <c r="N6" i="20" s="1"/>
  <c r="N35" i="20" a="1"/>
  <c r="N35" i="20" s="1"/>
  <c r="N17" i="20" a="1"/>
  <c r="N17" i="20" s="1"/>
  <c r="N46" i="20" a="1"/>
  <c r="N46" i="20" s="1"/>
  <c r="N22" i="20" a="1"/>
  <c r="N22" i="20" s="1"/>
  <c r="N5" i="20" a="1"/>
  <c r="N5" i="20" s="1"/>
  <c r="N31" i="20" a="1"/>
  <c r="N31" i="20" s="1"/>
  <c r="N21" i="20" a="1"/>
  <c r="N21" i="20" s="1"/>
  <c r="N18" i="20" a="1"/>
  <c r="N18" i="20" s="1"/>
  <c r="N45" i="20" a="1"/>
  <c r="N45" i="20" s="1"/>
  <c r="N10" i="20" a="1"/>
  <c r="N10" i="20" s="1"/>
  <c r="N28" i="20" a="1"/>
  <c r="N28" i="20" s="1"/>
  <c r="N25" i="20" a="1"/>
  <c r="N25" i="20" s="1"/>
  <c r="N11" i="20" a="1"/>
  <c r="N11" i="20" s="1"/>
  <c r="N36" i="20" a="1"/>
  <c r="N36" i="20" s="1"/>
  <c r="N43" i="20" a="1"/>
  <c r="N43" i="20" s="1"/>
  <c r="N14" i="20" a="1"/>
  <c r="N14" i="20" s="1"/>
  <c r="N34" i="20" a="1"/>
  <c r="N34" i="20" s="1"/>
  <c r="N20" i="20" a="1"/>
  <c r="N20" i="20" s="1"/>
  <c r="N24" i="20" a="1"/>
  <c r="N24" i="20" s="1"/>
  <c r="N48" i="20" a="1"/>
  <c r="N48" i="20" s="1"/>
  <c r="N4" i="20" a="1"/>
  <c r="N4" i="20" s="1"/>
  <c r="N33" i="20" a="1"/>
  <c r="N33" i="20" s="1"/>
  <c r="N39" i="20" a="1"/>
  <c r="N39" i="20" s="1"/>
  <c r="N49" i="20" a="1"/>
  <c r="N49" i="20" s="1"/>
  <c r="AL34" i="20" l="1" a="1"/>
  <c r="AL34" i="20" s="1"/>
  <c r="AL12" i="20" a="1"/>
  <c r="AL12" i="20" s="1"/>
  <c r="AL38" i="20" a="1"/>
  <c r="AL38" i="20" s="1"/>
  <c r="AL42" i="20" a="1"/>
  <c r="AL42" i="20" s="1"/>
  <c r="AL3" i="20" a="1"/>
  <c r="AL3" i="20" s="1"/>
  <c r="AL20" i="20" a="1"/>
  <c r="AL20" i="20" s="1"/>
  <c r="AL19" i="20" a="1"/>
  <c r="AL19" i="20" s="1"/>
  <c r="AL39" i="20" a="1"/>
  <c r="AL39" i="20" s="1"/>
  <c r="AL2" i="20" a="1"/>
  <c r="AL2" i="20" s="1"/>
  <c r="AL7" i="20" a="1"/>
  <c r="AL7" i="20" s="1"/>
  <c r="AL6" i="20" a="1"/>
  <c r="AL6" i="20" s="1"/>
  <c r="AL17" i="20" a="1"/>
  <c r="AL17" i="20" s="1"/>
  <c r="AL49" i="20" a="1"/>
  <c r="AL49" i="20" s="1"/>
  <c r="AL37" i="20" a="1"/>
  <c r="AL37" i="20" s="1"/>
  <c r="AL44" i="20" a="1"/>
  <c r="AL44" i="20" s="1"/>
  <c r="AL33" i="20" a="1"/>
  <c r="AL33" i="20" s="1"/>
  <c r="AL11" i="20" a="1"/>
  <c r="AL11" i="20" s="1"/>
  <c r="AL9" i="20" a="1"/>
  <c r="AL9" i="20" s="1"/>
  <c r="AL16" i="20" a="1"/>
  <c r="AL16" i="20" s="1"/>
  <c r="AL35" i="20" a="1"/>
  <c r="AL35" i="20" s="1"/>
  <c r="AL13" i="20" a="1"/>
  <c r="AL13" i="20" s="1"/>
  <c r="AL45" i="20" a="1"/>
  <c r="AL45" i="20" s="1"/>
  <c r="AL22" i="20" a="1"/>
  <c r="AL22" i="20" s="1"/>
  <c r="AL27" i="20" a="1"/>
  <c r="AL27" i="20" s="1"/>
  <c r="AL29" i="20" a="1"/>
  <c r="AL29" i="20" s="1"/>
  <c r="AL31" i="20" a="1"/>
  <c r="AL31" i="20" s="1"/>
  <c r="AL10" i="20" a="1"/>
  <c r="AL10" i="20" s="1"/>
  <c r="AL41" i="20" a="1"/>
  <c r="AL41" i="20" s="1"/>
  <c r="AL5" i="20" a="1"/>
  <c r="AL5" i="20" s="1"/>
  <c r="AL8" i="20" a="1"/>
  <c r="AL8" i="20" s="1"/>
  <c r="AL24" i="20" a="1"/>
  <c r="AL24" i="20" s="1"/>
  <c r="AL25" i="20" a="1"/>
  <c r="AL25" i="20" s="1"/>
  <c r="AL47" i="20" a="1"/>
  <c r="AL47" i="20" s="1"/>
  <c r="AL46" i="20" a="1"/>
  <c r="AL46" i="20" s="1"/>
  <c r="AL21" i="20" a="1"/>
  <c r="AL21" i="20" s="1"/>
  <c r="AL30" i="20" a="1"/>
  <c r="AL30" i="20" s="1"/>
  <c r="AL28" i="20" a="1"/>
  <c r="AL28" i="20" s="1"/>
  <c r="AL32" i="20" a="1"/>
  <c r="AL32" i="20" s="1"/>
  <c r="AL48" i="20" a="1"/>
  <c r="AL48" i="20" s="1"/>
  <c r="AL40" i="20" a="1"/>
  <c r="AL40" i="20" s="1"/>
  <c r="AL18" i="20" a="1"/>
  <c r="AL18" i="20" s="1"/>
  <c r="AL43" i="20" a="1"/>
  <c r="AL43" i="20" s="1"/>
  <c r="AL15" i="20" a="1"/>
  <c r="AL15" i="20" s="1"/>
  <c r="AL26" i="20" a="1"/>
  <c r="AL26" i="20" s="1"/>
  <c r="AL23" i="20" a="1"/>
  <c r="AL23" i="20" s="1"/>
  <c r="AL4" i="20" a="1"/>
  <c r="AL4" i="20" s="1"/>
  <c r="AL36" i="20" a="1"/>
  <c r="AL36" i="20" s="1"/>
  <c r="Z3" i="20" a="1"/>
  <c r="Z3" i="20" s="1"/>
  <c r="Z18" i="20" a="1"/>
  <c r="Z18" i="20" s="1"/>
  <c r="Z31" i="20" a="1"/>
  <c r="Z31" i="20" s="1"/>
  <c r="Z46" i="20" a="1"/>
  <c r="Z46" i="20" s="1"/>
  <c r="Z49" i="20" a="1"/>
  <c r="Z49" i="20" s="1"/>
  <c r="Z26" i="20" a="1"/>
  <c r="Z26" i="20" s="1"/>
  <c r="Z44" i="20" a="1"/>
  <c r="Z44" i="20" s="1"/>
  <c r="Z20" i="20" a="1"/>
  <c r="Z20" i="20" s="1"/>
  <c r="Z7" i="20" a="1"/>
  <c r="Z7" i="20" s="1"/>
  <c r="Z41" i="20" a="1"/>
  <c r="Z41" i="20" s="1"/>
  <c r="Z43" i="20" a="1"/>
  <c r="Z43" i="20" s="1"/>
  <c r="Z14" i="20" a="1"/>
  <c r="Z14" i="20" s="1"/>
  <c r="Z8" i="20" a="1"/>
  <c r="Z8" i="20" s="1"/>
  <c r="Z15" i="20" a="1"/>
  <c r="Z15" i="20" s="1"/>
  <c r="Z6" i="20" a="1"/>
  <c r="Z6" i="20" s="1"/>
  <c r="Z19" i="20" a="1"/>
  <c r="Z19" i="20" s="1"/>
  <c r="Z38" i="20" a="1"/>
  <c r="Z38" i="20" s="1"/>
  <c r="Z30" i="20" a="1"/>
  <c r="Z30" i="20" s="1"/>
  <c r="Z12" i="20" a="1"/>
  <c r="Z12" i="20" s="1"/>
  <c r="Z4" i="20" a="1"/>
  <c r="Z4" i="20" s="1"/>
  <c r="Z28" i="20" a="1"/>
  <c r="Z28" i="20" s="1"/>
  <c r="Z13" i="20" a="1"/>
  <c r="Z13" i="20" s="1"/>
  <c r="Z36" i="20" a="1"/>
  <c r="Z36" i="20" s="1"/>
  <c r="Z2" i="20" a="1"/>
  <c r="Z2" i="20" s="1"/>
  <c r="Z34" i="20" a="1"/>
  <c r="Z34" i="20" s="1"/>
  <c r="Z16" i="20" a="1"/>
  <c r="Z16" i="20" s="1"/>
  <c r="Z47" i="20" a="1"/>
  <c r="Z47" i="20" s="1"/>
  <c r="Z9" i="20" a="1"/>
  <c r="Z9" i="20" s="1"/>
  <c r="Z42" i="20" a="1"/>
  <c r="Z42" i="20" s="1"/>
  <c r="Z24" i="20" a="1"/>
  <c r="Z24" i="20" s="1"/>
  <c r="Z48" i="20" a="1"/>
  <c r="Z48" i="20" s="1"/>
  <c r="Z45" i="20" a="1"/>
  <c r="Z45" i="20" s="1"/>
  <c r="Z29" i="20" a="1"/>
  <c r="Z29" i="20" s="1"/>
  <c r="Z17" i="20" a="1"/>
  <c r="Z17" i="20" s="1"/>
  <c r="Z37" i="20" a="1"/>
  <c r="Z37" i="20" s="1"/>
  <c r="Z33" i="20" a="1"/>
  <c r="Z33" i="20" s="1"/>
  <c r="Z22" i="20" a="1"/>
  <c r="Z22" i="20" s="1"/>
  <c r="Z5" i="20" a="1"/>
  <c r="Z5" i="20" s="1"/>
  <c r="Z25" i="20" a="1"/>
  <c r="Z25" i="20" s="1"/>
  <c r="Z10" i="20" a="1"/>
  <c r="Z10" i="20" s="1"/>
  <c r="Z27" i="20" a="1"/>
  <c r="Z27" i="20" s="1"/>
  <c r="Z11" i="20" a="1"/>
  <c r="Z11" i="20" s="1"/>
  <c r="Z39" i="20" a="1"/>
  <c r="Z39" i="20" s="1"/>
  <c r="Z23" i="20" a="1"/>
  <c r="Z23" i="20" s="1"/>
  <c r="Z21" i="20" a="1"/>
  <c r="Z21" i="20" s="1"/>
  <c r="Z35" i="20" a="1"/>
  <c r="Z35" i="20" s="1"/>
  <c r="Z40" i="20" a="1"/>
  <c r="Z40" i="20" s="1"/>
  <c r="Z32" i="20" a="1"/>
  <c r="Z32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<sst xmlns="http://schemas.openxmlformats.org/spreadsheetml/2006/main" count="4801" uniqueCount="1950">
  <si>
    <t>Name</t>
  </si>
  <si>
    <t>Share</t>
  </si>
  <si>
    <t>ISIN Code</t>
  </si>
  <si>
    <t>ESG Score</t>
  </si>
  <si>
    <t>%</t>
  </si>
  <si>
    <t>Sector</t>
  </si>
  <si>
    <t>Sub-sector</t>
  </si>
  <si>
    <t>Is Paris Aligned?</t>
  </si>
  <si>
    <t>Percent</t>
  </si>
  <si>
    <t>Stocks</t>
  </si>
  <si>
    <t>80th Percentile of Index Weights</t>
  </si>
  <si>
    <t xml:space="preserve">80th Percentile of ESG Scores </t>
  </si>
  <si>
    <t>Avg ESG Score of Eurostoxx 600</t>
  </si>
  <si>
    <t>Avg ESG Score of the ESG Portfolio</t>
  </si>
  <si>
    <t>Avg ESG Score of the PAB Portfolio</t>
  </si>
  <si>
    <t xml:space="preserve">Portfolio </t>
  </si>
  <si>
    <t>Company</t>
  </si>
  <si>
    <t xml:space="preserve">Isin </t>
  </si>
  <si>
    <t xml:space="preserve">Country </t>
  </si>
  <si>
    <t>ETF Company Weight</t>
  </si>
  <si>
    <t xml:space="preserve">Relative Weight in Sub-Sector </t>
  </si>
  <si>
    <t>Normalized Final Weight</t>
  </si>
  <si>
    <t>Final Portfolio Weight (Rescaled to 100%)</t>
  </si>
  <si>
    <t>HHI</t>
  </si>
  <si>
    <t>SAP SE</t>
  </si>
  <si>
    <t>SAP GR</t>
  </si>
  <si>
    <t>DE0007164600</t>
  </si>
  <si>
    <t>Technology</t>
  </si>
  <si>
    <t>Software &amp; Tech Services</t>
  </si>
  <si>
    <t>Yes</t>
  </si>
  <si>
    <t>Banking</t>
  </si>
  <si>
    <t>Financials</t>
  </si>
  <si>
    <t>Intesa Sanpaolo SpA</t>
  </si>
  <si>
    <t>ISP IM</t>
  </si>
  <si>
    <t>IT0000072618</t>
  </si>
  <si>
    <t>Italy</t>
  </si>
  <si>
    <t>ASML Holding NV</t>
  </si>
  <si>
    <t>ASML NA</t>
  </si>
  <si>
    <t>NL0010273215</t>
  </si>
  <si>
    <t>Tech Hardware &amp; Semiconductors</t>
  </si>
  <si>
    <t>Insurance</t>
  </si>
  <si>
    <t>BNP Paribas SA</t>
  </si>
  <si>
    <t>BNP FP</t>
  </si>
  <si>
    <t>FR0000131104</t>
  </si>
  <si>
    <t>France</t>
  </si>
  <si>
    <t>Nestle SA</t>
  </si>
  <si>
    <t>NESN SW</t>
  </si>
  <si>
    <t>CH0038863350</t>
  </si>
  <si>
    <t>Consumer Staples</t>
  </si>
  <si>
    <t>Consumer Staple Products</t>
  </si>
  <si>
    <t>Financial Services</t>
  </si>
  <si>
    <t>Banco Bilbao Vizcaya Argentaria SA</t>
  </si>
  <si>
    <t>BBVA SM</t>
  </si>
  <si>
    <t>ES0113211835</t>
  </si>
  <si>
    <t>Spain</t>
  </si>
  <si>
    <t>Roche Holding AG PARTICIPATION CERTIFICATES</t>
  </si>
  <si>
    <t>ROG SW</t>
  </si>
  <si>
    <t>CH0012032048</t>
  </si>
  <si>
    <t>Health Care</t>
  </si>
  <si>
    <t>Industrial Products</t>
  </si>
  <si>
    <t>Industrials</t>
  </si>
  <si>
    <t>Lloyds Banking Group PLC</t>
  </si>
  <si>
    <t>LLOY LN</t>
  </si>
  <si>
    <t>GB0008706128</t>
  </si>
  <si>
    <t>United Kingdom</t>
  </si>
  <si>
    <t>Novartis AG</t>
  </si>
  <si>
    <t>NOVN SW</t>
  </si>
  <si>
    <t>CH0012005267</t>
  </si>
  <si>
    <t>Industrial Services</t>
  </si>
  <si>
    <t>Barclays PLC</t>
  </si>
  <si>
    <t>BARC LN</t>
  </si>
  <si>
    <t>GB0031348658</t>
  </si>
  <si>
    <t>Novo Nordisk A/S Class B</t>
  </si>
  <si>
    <t>NOVOB DC</t>
  </si>
  <si>
    <t>DK0062498333</t>
  </si>
  <si>
    <t>NatWest Group PLC</t>
  </si>
  <si>
    <t>NWG LN</t>
  </si>
  <si>
    <t>GB00BM8PJY71</t>
  </si>
  <si>
    <t>AstraZeneca PLC</t>
  </si>
  <si>
    <t>AZN LN</t>
  </si>
  <si>
    <t>GB0009895292</t>
  </si>
  <si>
    <t>Allianz SE</t>
  </si>
  <si>
    <t>ALV GR</t>
  </si>
  <si>
    <t>DE0008404005</t>
  </si>
  <si>
    <t>Germany</t>
  </si>
  <si>
    <t>Standard Chartered PLC</t>
  </si>
  <si>
    <t>STAN LN</t>
  </si>
  <si>
    <t>GB0004082847</t>
  </si>
  <si>
    <t>Retail &amp; Wholesale - Staples</t>
  </si>
  <si>
    <t>Zurich Insurance Group AG</t>
  </si>
  <si>
    <t>ZURN SW</t>
  </si>
  <si>
    <t>CH0011075394</t>
  </si>
  <si>
    <t>Switzerland</t>
  </si>
  <si>
    <t>Shell PLC</t>
  </si>
  <si>
    <t>SHELL NA</t>
  </si>
  <si>
    <t>GB00BP6MXD84</t>
  </si>
  <si>
    <t>Energy</t>
  </si>
  <si>
    <t>Oil &amp; Gas</t>
  </si>
  <si>
    <t>No</t>
  </si>
  <si>
    <t>Consumer Discretionary Products</t>
  </si>
  <si>
    <t>Consumer Discretionary</t>
  </si>
  <si>
    <t>Muenchener Rueckversicherungs-Gesellschaft AG in Muenchen REGISTERED SHARE</t>
  </si>
  <si>
    <t>MUV2 GR</t>
  </si>
  <si>
    <t>DE0008430026</t>
  </si>
  <si>
    <t>Siemens AG</t>
  </si>
  <si>
    <t>SIE GR</t>
  </si>
  <si>
    <t>DE0007236101</t>
  </si>
  <si>
    <t>Retail &amp; Whsle - Discretionary</t>
  </si>
  <si>
    <t>UBS Group AG</t>
  </si>
  <si>
    <t>UBSG SW</t>
  </si>
  <si>
    <t>CH0244767585</t>
  </si>
  <si>
    <t>Unilever PLC</t>
  </si>
  <si>
    <t>ULVR LN</t>
  </si>
  <si>
    <t>GB00B10RZP78</t>
  </si>
  <si>
    <t>Consumer Discretionary Services</t>
  </si>
  <si>
    <t>London Stock Exchange Group PLC</t>
  </si>
  <si>
    <t>LSEG LN</t>
  </si>
  <si>
    <t>GB00B0SWJX34</t>
  </si>
  <si>
    <t>Deutsche Boerse AG</t>
  </si>
  <si>
    <t>DB1 GR</t>
  </si>
  <si>
    <t>DE0005810055</t>
  </si>
  <si>
    <t>LVMH Moet Hennessy Louis Vuitton SE LVMH</t>
  </si>
  <si>
    <t>MC FP</t>
  </si>
  <si>
    <t>FR0000121014</t>
  </si>
  <si>
    <t>Schneider Electric SE</t>
  </si>
  <si>
    <t>SU FP</t>
  </si>
  <si>
    <t>FR0000121972</t>
  </si>
  <si>
    <t>Materials</t>
  </si>
  <si>
    <t>TotalEnergies SE</t>
  </si>
  <si>
    <t>TTE FP</t>
  </si>
  <si>
    <t>FR0000120271</t>
  </si>
  <si>
    <t>Airbus SE</t>
  </si>
  <si>
    <t>AIR FP</t>
  </si>
  <si>
    <t>NL0000235190</t>
  </si>
  <si>
    <t>Deutsche Telekom AG</t>
  </si>
  <si>
    <t>DTE GR</t>
  </si>
  <si>
    <t>DE0005557508</t>
  </si>
  <si>
    <t>Communications</t>
  </si>
  <si>
    <t>Telecommunications</t>
  </si>
  <si>
    <t>Renewable Energy</t>
  </si>
  <si>
    <t>ABB Ltd</t>
  </si>
  <si>
    <t>ABBN SW</t>
  </si>
  <si>
    <t>CH0012221716</t>
  </si>
  <si>
    <t>Sanofi SA Common</t>
  </si>
  <si>
    <t>SAN FP</t>
  </si>
  <si>
    <t>FR0000120578</t>
  </si>
  <si>
    <t>Utilities</t>
  </si>
  <si>
    <t>Rheinmetall AG</t>
  </si>
  <si>
    <t>RHM GR</t>
  </si>
  <si>
    <t>DE0007030009</t>
  </si>
  <si>
    <t>Air Liquide SA</t>
  </si>
  <si>
    <t>AI FP</t>
  </si>
  <si>
    <t>FR0000120073</t>
  </si>
  <si>
    <t>Volvo AB B Shares</t>
  </si>
  <si>
    <t>VOLVB SS</t>
  </si>
  <si>
    <t>SE0000115446</t>
  </si>
  <si>
    <t>Sweden</t>
  </si>
  <si>
    <t>Media</t>
  </si>
  <si>
    <t>RELX PLC</t>
  </si>
  <si>
    <t>REL LN</t>
  </si>
  <si>
    <t>GB00B2B0DG97</t>
  </si>
  <si>
    <t>Real Estate</t>
  </si>
  <si>
    <t>Vinci SA</t>
  </si>
  <si>
    <t>DG FP</t>
  </si>
  <si>
    <t>FR0000125486</t>
  </si>
  <si>
    <t>Safran SA</t>
  </si>
  <si>
    <t>SAF FP</t>
  </si>
  <si>
    <t>FR0000073272</t>
  </si>
  <si>
    <t>Full Index (ETF based)</t>
  </si>
  <si>
    <t>Ferrovial SE</t>
  </si>
  <si>
    <t>FER SM</t>
  </si>
  <si>
    <t>NL0015001FS8</t>
  </si>
  <si>
    <t>Netherlands</t>
  </si>
  <si>
    <t>Iberdrola SA Ordinary Shares</t>
  </si>
  <si>
    <t>IBE SM</t>
  </si>
  <si>
    <t>ES0144580Y14</t>
  </si>
  <si>
    <t>L'Oreal SA</t>
  </si>
  <si>
    <t>OR FP</t>
  </si>
  <si>
    <t>FR0000120321</t>
  </si>
  <si>
    <t>GSK PLC</t>
  </si>
  <si>
    <t>GSK LN</t>
  </si>
  <si>
    <t>GB00BN7SWP63</t>
  </si>
  <si>
    <t>Hermes International SCA</t>
  </si>
  <si>
    <t>RMS FP</t>
  </si>
  <si>
    <t>FR0000052292</t>
  </si>
  <si>
    <t>Cie Financiere Richemont SA A REGISTERED SHARES</t>
  </si>
  <si>
    <t>CFR SW</t>
  </si>
  <si>
    <t>CH0210483332</t>
  </si>
  <si>
    <t>British American Tobacco PLC</t>
  </si>
  <si>
    <t>BATS LN</t>
  </si>
  <si>
    <t>GB0002875804</t>
  </si>
  <si>
    <t>Koninklijke Ahold Delhaize NV</t>
  </si>
  <si>
    <t>AD NA</t>
  </si>
  <si>
    <t>NL0000009538</t>
  </si>
  <si>
    <t>adidas AG</t>
  </si>
  <si>
    <t>ADS GR</t>
  </si>
  <si>
    <t>DE000A1EWWW0</t>
  </si>
  <si>
    <t>Rolls-Royce Holdings PLC</t>
  </si>
  <si>
    <t>RR/ LN</t>
  </si>
  <si>
    <t>GB00B63H8491</t>
  </si>
  <si>
    <t>Mercedes-Benz Group AG</t>
  </si>
  <si>
    <t>MBG GR</t>
  </si>
  <si>
    <t>DE0007100000</t>
  </si>
  <si>
    <t>Industria de Diseno Textil SA</t>
  </si>
  <si>
    <t>ITX SM</t>
  </si>
  <si>
    <t>ES0148396007</t>
  </si>
  <si>
    <t>AXA SA AXA</t>
  </si>
  <si>
    <t>CS FP</t>
  </si>
  <si>
    <t>FR0000120628</t>
  </si>
  <si>
    <t>Amadeus IT Group SA</t>
  </si>
  <si>
    <t>AMS SM</t>
  </si>
  <si>
    <t>ES0109067019</t>
  </si>
  <si>
    <t>EssilorLuxottica SA</t>
  </si>
  <si>
    <t>EL FP</t>
  </si>
  <si>
    <t>FR0000121667</t>
  </si>
  <si>
    <t>Infineon Technologies AG</t>
  </si>
  <si>
    <t>IFX GR</t>
  </si>
  <si>
    <t>DE0006231004</t>
  </si>
  <si>
    <t>Banco de Sabadell SA</t>
  </si>
  <si>
    <t>SAB SM</t>
  </si>
  <si>
    <t>ES0113860A34</t>
  </si>
  <si>
    <t>Cie de Saint-Gobain SA ST GOBAIN</t>
  </si>
  <si>
    <t>SGO FP</t>
  </si>
  <si>
    <t>FR0000125007</t>
  </si>
  <si>
    <t>BASF SE</t>
  </si>
  <si>
    <t>BAS GR</t>
  </si>
  <si>
    <t>DE000BASF111</t>
  </si>
  <si>
    <t>BP PLC</t>
  </si>
  <si>
    <t>BP/ LN</t>
  </si>
  <si>
    <t>Glencore PLC</t>
  </si>
  <si>
    <t>GLEN LN</t>
  </si>
  <si>
    <t>JE00B4T3BW64</t>
  </si>
  <si>
    <t xml:space="preserve">Jersey </t>
  </si>
  <si>
    <t>Vestas Wind Systems A/S</t>
  </si>
  <si>
    <t>VWS DC</t>
  </si>
  <si>
    <t>DK0061539921</t>
  </si>
  <si>
    <t>Denmark</t>
  </si>
  <si>
    <t>CaixaBank SA</t>
  </si>
  <si>
    <t>CABK SM</t>
  </si>
  <si>
    <t>ES0140609019</t>
  </si>
  <si>
    <t>Enel SpA</t>
  </si>
  <si>
    <t>ENEL IM</t>
  </si>
  <si>
    <t>IT0003128367</t>
  </si>
  <si>
    <t>National Grid PLC Ordinary Shares</t>
  </si>
  <si>
    <t>NG/ LN</t>
  </si>
  <si>
    <t>GB00BDR05C01</t>
  </si>
  <si>
    <t>Anheuser-Busch InBev SA/NV Ordinary Shares</t>
  </si>
  <si>
    <t>ABI BB</t>
  </si>
  <si>
    <t>BE0974293251</t>
  </si>
  <si>
    <t>Publicis Groupe SA</t>
  </si>
  <si>
    <t>PUB FP</t>
  </si>
  <si>
    <t>FR0000130577</t>
  </si>
  <si>
    <t>Vonovia SE Common Shares</t>
  </si>
  <si>
    <t>VNA GR</t>
  </si>
  <si>
    <t>DE000A1ML7J1</t>
  </si>
  <si>
    <t>BAE Systems PLC</t>
  </si>
  <si>
    <t>BA/ LN</t>
  </si>
  <si>
    <t>GB0002634946</t>
  </si>
  <si>
    <t xml:space="preserve">Sum </t>
  </si>
  <si>
    <t>Prosus NV N Shares</t>
  </si>
  <si>
    <t>PRX NA</t>
  </si>
  <si>
    <t>NL0013654783</t>
  </si>
  <si>
    <t>Rio Tinto PLC RIO LN Shares</t>
  </si>
  <si>
    <t>RIO LN</t>
  </si>
  <si>
    <t>GB0007188757</t>
  </si>
  <si>
    <t>Diageo PLC</t>
  </si>
  <si>
    <t>DGE LN</t>
  </si>
  <si>
    <t>GB0002374006</t>
  </si>
  <si>
    <t>Holcim AG</t>
  </si>
  <si>
    <t>HOLN SW</t>
  </si>
  <si>
    <t>CH0012214059</t>
  </si>
  <si>
    <t>Compass Group PLC</t>
  </si>
  <si>
    <t>CPG LN</t>
  </si>
  <si>
    <t>GB00BD6K4575</t>
  </si>
  <si>
    <t>Societe Generale SA</t>
  </si>
  <si>
    <t>GLE FP</t>
  </si>
  <si>
    <t>FR0000130809</t>
  </si>
  <si>
    <t>Siemens Energy AG</t>
  </si>
  <si>
    <t>ENR GR</t>
  </si>
  <si>
    <t>DE000ENER6Y0</t>
  </si>
  <si>
    <t>Ferrari NV</t>
  </si>
  <si>
    <t>RACE IM</t>
  </si>
  <si>
    <t>NL0011585146</t>
  </si>
  <si>
    <t>Investor AB B Shares</t>
  </si>
  <si>
    <t>INVEB SS</t>
  </si>
  <si>
    <t>SE0015811963</t>
  </si>
  <si>
    <t>3i Group PLC</t>
  </si>
  <si>
    <t>III LN</t>
  </si>
  <si>
    <t>GB00B1YW4409</t>
  </si>
  <si>
    <t>Danone SA</t>
  </si>
  <si>
    <t>BN FP</t>
  </si>
  <si>
    <t>FR0000120644</t>
  </si>
  <si>
    <t>Swiss Re AG</t>
  </si>
  <si>
    <t>SREN SW</t>
  </si>
  <si>
    <t>CH0126881561</t>
  </si>
  <si>
    <t>Adyen NV</t>
  </si>
  <si>
    <t>ADYEN NA</t>
  </si>
  <si>
    <t>NL0012969182</t>
  </si>
  <si>
    <t>Lonza Group AG</t>
  </si>
  <si>
    <t>LONN SW</t>
  </si>
  <si>
    <t>CH0013841017</t>
  </si>
  <si>
    <t>FinecoBank Banca Fineco SpA</t>
  </si>
  <si>
    <t>FBK IM</t>
  </si>
  <si>
    <t>IT0000072170</t>
  </si>
  <si>
    <t>Alcon AG</t>
  </si>
  <si>
    <t>ALC SW</t>
  </si>
  <si>
    <t>CH0432492467</t>
  </si>
  <si>
    <t>EXPERIAN PLC</t>
  </si>
  <si>
    <t>EXPN LN</t>
  </si>
  <si>
    <t>GB00B19NLV48</t>
  </si>
  <si>
    <t>Deutsche Bank AG</t>
  </si>
  <si>
    <t>DBK GR</t>
  </si>
  <si>
    <t>DE0005140008</t>
  </si>
  <si>
    <t>Reckitt Benckiser Group PLC</t>
  </si>
  <si>
    <t>RKT LN</t>
  </si>
  <si>
    <t>GB00B24CGK77</t>
  </si>
  <si>
    <t>Haleon PLC</t>
  </si>
  <si>
    <t>HLN LN</t>
  </si>
  <si>
    <t>GB00BMX86B70</t>
  </si>
  <si>
    <t>DSV A/S</t>
  </si>
  <si>
    <t>DSV DC</t>
  </si>
  <si>
    <t>DK0060079531</t>
  </si>
  <si>
    <t>Generali</t>
  </si>
  <si>
    <t>G IM</t>
  </si>
  <si>
    <t>IT0000062072</t>
  </si>
  <si>
    <t>Wolters Kluwer NV</t>
  </si>
  <si>
    <t>WKL NA</t>
  </si>
  <si>
    <t>NL0000395903</t>
  </si>
  <si>
    <t>Deutsche Post AG</t>
  </si>
  <si>
    <t>DHL GR</t>
  </si>
  <si>
    <t>DE0005552004</t>
  </si>
  <si>
    <t>BPER Banca SPA Ordinary</t>
  </si>
  <si>
    <t>BPE IM</t>
  </si>
  <si>
    <t>IT0000066123</t>
  </si>
  <si>
    <t>E.ON SE</t>
  </si>
  <si>
    <t>EOAN GR</t>
  </si>
  <si>
    <t>DE000ENAG999</t>
  </si>
  <si>
    <t>Sika AG</t>
  </si>
  <si>
    <t>SIKA SW</t>
  </si>
  <si>
    <t>CH0418792922</t>
  </si>
  <si>
    <t>Givaudan SA</t>
  </si>
  <si>
    <t>GIVN SW</t>
  </si>
  <si>
    <t>CH0010645932</t>
  </si>
  <si>
    <t>Atlas Copco AB Class A</t>
  </si>
  <si>
    <t>ATCOA SS</t>
  </si>
  <si>
    <t>SE0017486889</t>
  </si>
  <si>
    <t>Engie SA</t>
  </si>
  <si>
    <t>ENGI FP</t>
  </si>
  <si>
    <t>FR0010208488</t>
  </si>
  <si>
    <t>Argenx SE</t>
  </si>
  <si>
    <t>ARGX BB</t>
  </si>
  <si>
    <t>NL0010832176</t>
  </si>
  <si>
    <t>Anglo American PLC</t>
  </si>
  <si>
    <t>AAL LN</t>
  </si>
  <si>
    <t>GB00BTK05J60</t>
  </si>
  <si>
    <t>Tesco PLC</t>
  </si>
  <si>
    <t>TSCO LN</t>
  </si>
  <si>
    <t>GB00BLGZ9862</t>
  </si>
  <si>
    <t>Legrand SA</t>
  </si>
  <si>
    <t>LR FP</t>
  </si>
  <si>
    <t>FR0010307819</t>
  </si>
  <si>
    <t>Assa Abloy AB Class B</t>
  </si>
  <si>
    <t>ASSAB SS</t>
  </si>
  <si>
    <t>SE0007100581</t>
  </si>
  <si>
    <t>Partners Group Holding AG</t>
  </si>
  <si>
    <t>PGHN SW</t>
  </si>
  <si>
    <t>CH0024608827</t>
  </si>
  <si>
    <t>UniCredit SpA COMMON</t>
  </si>
  <si>
    <t>UCG IM</t>
  </si>
  <si>
    <t>IT0005239360</t>
  </si>
  <si>
    <t>Imperial Brands PLC</t>
  </si>
  <si>
    <t>IMB LN</t>
  </si>
  <si>
    <t>GB0004544929</t>
  </si>
  <si>
    <t>Capgemini SE</t>
  </si>
  <si>
    <t>CAP FP</t>
  </si>
  <si>
    <t>FR0000125338</t>
  </si>
  <si>
    <t>Swiss Life Holding AG</t>
  </si>
  <si>
    <t>SLHN SW</t>
  </si>
  <si>
    <t>CH0014852781</t>
  </si>
  <si>
    <t>ING Groep NV</t>
  </si>
  <si>
    <t>INGA NA</t>
  </si>
  <si>
    <t>NL0011821202</t>
  </si>
  <si>
    <t>Eni SpA</t>
  </si>
  <si>
    <t>ENI IM</t>
  </si>
  <si>
    <t>IT0003132476</t>
  </si>
  <si>
    <t>Bankinter SA</t>
  </si>
  <si>
    <t>BKT SM</t>
  </si>
  <si>
    <t>ES0113679I37</t>
  </si>
  <si>
    <t>Prudential PLC</t>
  </si>
  <si>
    <t>PRU LN</t>
  </si>
  <si>
    <t>GB0007099541</t>
  </si>
  <si>
    <t>Orange SA</t>
  </si>
  <si>
    <t>ORA FP</t>
  </si>
  <si>
    <t>FR0000133308</t>
  </si>
  <si>
    <t>Veolia Environnement SA Ordinary shares</t>
  </si>
  <si>
    <t>VIE FP</t>
  </si>
  <si>
    <t>FR0000124141</t>
  </si>
  <si>
    <t>Nokia Oyj</t>
  </si>
  <si>
    <t>NOKIA FH</t>
  </si>
  <si>
    <t>FI0009000681</t>
  </si>
  <si>
    <t>Dassault Systemes SE</t>
  </si>
  <si>
    <t>DSY FP</t>
  </si>
  <si>
    <t>FR0014004L86</t>
  </si>
  <si>
    <t>Heidelberg Materials AG</t>
  </si>
  <si>
    <t>HEI GR</t>
  </si>
  <si>
    <t>DE0006047004</t>
  </si>
  <si>
    <t>Thales SA</t>
  </si>
  <si>
    <t>HO FP</t>
  </si>
  <si>
    <t>FR0000121329</t>
  </si>
  <si>
    <t>Bayer AG</t>
  </si>
  <si>
    <t>BAYN GR</t>
  </si>
  <si>
    <t>DE000BAY0017</t>
  </si>
  <si>
    <t>Banco Comercial Portugues SA Ordinary shares</t>
  </si>
  <si>
    <t>BCP PL</t>
  </si>
  <si>
    <t>PTBCP0AM0015</t>
  </si>
  <si>
    <t>Sampo Oyj A Shares</t>
  </si>
  <si>
    <t>SAMPO FH</t>
  </si>
  <si>
    <t>FI4000552500</t>
  </si>
  <si>
    <t>Cie Generale des Etablissements Michelin SCA Shares B (Common Stock)</t>
  </si>
  <si>
    <t>ML FP</t>
  </si>
  <si>
    <t>FR001400AJ45</t>
  </si>
  <si>
    <t>Bayerische Motoren Werke AG COMMON SHR</t>
  </si>
  <si>
    <t>BMW GR</t>
  </si>
  <si>
    <t>DE0005190003</t>
  </si>
  <si>
    <t>SSE PLC</t>
  </si>
  <si>
    <t>SSE LN</t>
  </si>
  <si>
    <t>GB0007908733</t>
  </si>
  <si>
    <t>RWE AG</t>
  </si>
  <si>
    <t>RWE GR</t>
  </si>
  <si>
    <t>DE0007037129</t>
  </si>
  <si>
    <t>AIB Group PLC</t>
  </si>
  <si>
    <t>AIBG ID</t>
  </si>
  <si>
    <t>IE00BF0L3536</t>
  </si>
  <si>
    <t>Heineken NV</t>
  </si>
  <si>
    <t>HEIA NA</t>
  </si>
  <si>
    <t>NL0000009165</t>
  </si>
  <si>
    <t>Telefonaktiebolaget LM Ericsson CLASS B</t>
  </si>
  <si>
    <t>ERICB SS</t>
  </si>
  <si>
    <t>SE0000108656</t>
  </si>
  <si>
    <t>Kone Oyj B Shares</t>
  </si>
  <si>
    <t>KNEBV FH</t>
  </si>
  <si>
    <t>FI0009013403</t>
  </si>
  <si>
    <t>Ashtead Group PLC</t>
  </si>
  <si>
    <t>AHT LN</t>
  </si>
  <si>
    <t>GB0000536739</t>
  </si>
  <si>
    <t>Bank Polska Kasa Opieki SA</t>
  </si>
  <si>
    <t>PEO PW</t>
  </si>
  <si>
    <t>PLBZ00000044</t>
  </si>
  <si>
    <t>Universal Music Group NV</t>
  </si>
  <si>
    <t>UMG NA</t>
  </si>
  <si>
    <t>NL0015000IY2</t>
  </si>
  <si>
    <t>ASM International NV</t>
  </si>
  <si>
    <t>ASM NA</t>
  </si>
  <si>
    <t>Novonesis (Novozymes) B B Shares</t>
  </si>
  <si>
    <t>NSISB DC</t>
  </si>
  <si>
    <t>DK0060336014</t>
  </si>
  <si>
    <t>Daimler Truck Holding AG</t>
  </si>
  <si>
    <t>DTG GR</t>
  </si>
  <si>
    <t>DE000DTR0CK8</t>
  </si>
  <si>
    <t>Sandvik AB CLASS A</t>
  </si>
  <si>
    <t>SAND SS</t>
  </si>
  <si>
    <t>SE0000667891</t>
  </si>
  <si>
    <t>Santander Bank Polska SA</t>
  </si>
  <si>
    <t>SPL PW</t>
  </si>
  <si>
    <t>EQT AB Ordinary Shares</t>
  </si>
  <si>
    <t>EQT SS</t>
  </si>
  <si>
    <t>SE0012853455</t>
  </si>
  <si>
    <t>Volkswagen AG PREFERENCE  SHR</t>
  </si>
  <si>
    <t>VOW3 GR</t>
  </si>
  <si>
    <t>DE0007664039</t>
  </si>
  <si>
    <t>Geberit AG</t>
  </si>
  <si>
    <t>GEBN SW</t>
  </si>
  <si>
    <t>CH0030170408</t>
  </si>
  <si>
    <t>Leonardo SpA Ordinary Shares</t>
  </si>
  <si>
    <t>LDO IM</t>
  </si>
  <si>
    <t>IT0003856405</t>
  </si>
  <si>
    <t>UCB SA Ordinary Shares</t>
  </si>
  <si>
    <t>UCB BB</t>
  </si>
  <si>
    <t>BE0003739530</t>
  </si>
  <si>
    <t>Nordea Bank Abp</t>
  </si>
  <si>
    <t>NDA FH</t>
  </si>
  <si>
    <t>FI4000297767</t>
  </si>
  <si>
    <t>SpareBank 1 Sor-Norge ASA</t>
  </si>
  <si>
    <t>SB1NO NO</t>
  </si>
  <si>
    <t>NO0010631567</t>
  </si>
  <si>
    <t>Pernod Ricard SA</t>
  </si>
  <si>
    <t>RI FP</t>
  </si>
  <si>
    <t>FR0000120693</t>
  </si>
  <si>
    <t>DSM-Firmenich AG</t>
  </si>
  <si>
    <t>DSFIR NA</t>
  </si>
  <si>
    <t>CH1216478797</t>
  </si>
  <si>
    <t>Hexagon AB Class B</t>
  </si>
  <si>
    <t>HEXAB SS</t>
  </si>
  <si>
    <t>SE0015961909</t>
  </si>
  <si>
    <t>Sandoz Group AG</t>
  </si>
  <si>
    <t>SDZ SW</t>
  </si>
  <si>
    <t>CH1243598427</t>
  </si>
  <si>
    <t>Fresenius SE &amp; Co KGaA COMMON</t>
  </si>
  <si>
    <t>FRE GR</t>
  </si>
  <si>
    <t>DE0005785802</t>
  </si>
  <si>
    <t>Commerzbank AG</t>
  </si>
  <si>
    <t>CBK GR</t>
  </si>
  <si>
    <t>DE000CBK1001</t>
  </si>
  <si>
    <t>BAWAG Group AG</t>
  </si>
  <si>
    <t>BG AV</t>
  </si>
  <si>
    <t>AT0000BAWAG2</t>
  </si>
  <si>
    <t>Aviva PLC</t>
  </si>
  <si>
    <t>AV/ LN</t>
  </si>
  <si>
    <t>GB00BPQY8M80</t>
  </si>
  <si>
    <t>Equinor ASA</t>
  </si>
  <si>
    <t>EQNR NO</t>
  </si>
  <si>
    <t>NO0010096985</t>
  </si>
  <si>
    <t>Stellantis NV</t>
  </si>
  <si>
    <t>STLAM IM</t>
  </si>
  <si>
    <t>NL00150001Q9</t>
  </si>
  <si>
    <t>Telefonica SA</t>
  </si>
  <si>
    <t>TEF SM</t>
  </si>
  <si>
    <t>ES0178430E18</t>
  </si>
  <si>
    <t>MTU Aero Engines AG</t>
  </si>
  <si>
    <t>MTX GR</t>
  </si>
  <si>
    <t>DE000A0D9PT0</t>
  </si>
  <si>
    <t>Aena SME SA</t>
  </si>
  <si>
    <t>AENA SM</t>
  </si>
  <si>
    <t>ES0105046009</t>
  </si>
  <si>
    <t>Koninklijke Philips NV</t>
  </si>
  <si>
    <t>PHIA NA</t>
  </si>
  <si>
    <t>Legal &amp; General Group PLC</t>
  </si>
  <si>
    <t>LGEN LN</t>
  </si>
  <si>
    <t>GB0005603997</t>
  </si>
  <si>
    <t>Hannover Rueck SE</t>
  </si>
  <si>
    <t>HNR1 GR</t>
  </si>
  <si>
    <t>DE0008402215</t>
  </si>
  <si>
    <t>Next PLC</t>
  </si>
  <si>
    <t>NXT LN</t>
  </si>
  <si>
    <t>GB0032089863</t>
  </si>
  <si>
    <t>Vodafone Group PLC</t>
  </si>
  <si>
    <t>VOD LN</t>
  </si>
  <si>
    <t>GB00BH4HKS39</t>
  </si>
  <si>
    <t>Prysmian SpA</t>
  </si>
  <si>
    <t>PRY IM</t>
  </si>
  <si>
    <t>IT0004176001</t>
  </si>
  <si>
    <t>Cellnex Telecom SA Ordinary Shares</t>
  </si>
  <si>
    <t>CLNX SM</t>
  </si>
  <si>
    <t>ES0105066007</t>
  </si>
  <si>
    <t>Merck KGaA COMMON SHARE</t>
  </si>
  <si>
    <t>MRK GR</t>
  </si>
  <si>
    <t>DE0006599905</t>
  </si>
  <si>
    <t>Banca Monte dei Paschi di Siena SpA Common Shares</t>
  </si>
  <si>
    <t>BMPS IM</t>
  </si>
  <si>
    <t>IT0005508921</t>
  </si>
  <si>
    <t>Kerry Group PLC</t>
  </si>
  <si>
    <t>KYGA ID</t>
  </si>
  <si>
    <t>IE0004906560</t>
  </si>
  <si>
    <t>InterContinental Hotels Group PLC</t>
  </si>
  <si>
    <t>IHG LN</t>
  </si>
  <si>
    <t>GB00BHJYC057</t>
  </si>
  <si>
    <t>Koninklijke KPN NV</t>
  </si>
  <si>
    <t>KPN NA</t>
  </si>
  <si>
    <t>Sage Group PLC/The</t>
  </si>
  <si>
    <t>SGE LN</t>
  </si>
  <si>
    <t>GB00B8C3BL03</t>
  </si>
  <si>
    <t>STMicroelectronics NV</t>
  </si>
  <si>
    <t>STMMI IM</t>
  </si>
  <si>
    <t>NL0000226223</t>
  </si>
  <si>
    <t>Siemens Healthineers AG</t>
  </si>
  <si>
    <t>SHL GR</t>
  </si>
  <si>
    <t>DE000SHL1006</t>
  </si>
  <si>
    <t>Swedbank AB</t>
  </si>
  <si>
    <t>SWEDA SS</t>
  </si>
  <si>
    <t>SE0000242455</t>
  </si>
  <si>
    <t>Swisscom AG</t>
  </si>
  <si>
    <t>SCMN SW</t>
  </si>
  <si>
    <t>Saab AB CLASS B</t>
  </si>
  <si>
    <t>SAABB SS</t>
  </si>
  <si>
    <t>SE0021921269</t>
  </si>
  <si>
    <t>Schindler Holding AG BEARER PART CERTIF.</t>
  </si>
  <si>
    <t>SCHP SW</t>
  </si>
  <si>
    <t>CH0024638196</t>
  </si>
  <si>
    <t>SGS SA</t>
  </si>
  <si>
    <t>SGSN SW</t>
  </si>
  <si>
    <t>CH1256740924</t>
  </si>
  <si>
    <t>Straumann Holding AG</t>
  </si>
  <si>
    <t>STMN SW</t>
  </si>
  <si>
    <t>CH1175448666</t>
  </si>
  <si>
    <t>Sonova Holding AG</t>
  </si>
  <si>
    <t>SOON SW</t>
  </si>
  <si>
    <t>CH0012549785</t>
  </si>
  <si>
    <t>Coloplast A/S Class B</t>
  </si>
  <si>
    <t>COLOB DC</t>
  </si>
  <si>
    <t>DK0060448595</t>
  </si>
  <si>
    <t>NN Group NV</t>
  </si>
  <si>
    <t>NN NA</t>
  </si>
  <si>
    <t>NL0010773842</t>
  </si>
  <si>
    <t>Banco Santander SA</t>
  </si>
  <si>
    <t>SAN SM</t>
  </si>
  <si>
    <t>IT0005218380</t>
  </si>
  <si>
    <t>Essity AB Class B</t>
  </si>
  <si>
    <t>ESSITYB SS</t>
  </si>
  <si>
    <t>SE0009922164</t>
  </si>
  <si>
    <t>BT Group PLC</t>
  </si>
  <si>
    <t>BT/A LN</t>
  </si>
  <si>
    <t>GB0030913577</t>
  </si>
  <si>
    <t>Terna - Rete Elettrica Nazionale</t>
  </si>
  <si>
    <t>TRN IM</t>
  </si>
  <si>
    <t>IT0003242622</t>
  </si>
  <si>
    <t>UPM-Kymmene Oyj</t>
  </si>
  <si>
    <t>UPM FH</t>
  </si>
  <si>
    <t>FI0009005987</t>
  </si>
  <si>
    <t>Symrise AG</t>
  </si>
  <si>
    <t>SY1 GR</t>
  </si>
  <si>
    <t>DE000SYM9999</t>
  </si>
  <si>
    <t>Kingspan Group PLC</t>
  </si>
  <si>
    <t>KSP ID</t>
  </si>
  <si>
    <t>IE0004927939</t>
  </si>
  <si>
    <t>Ryanair Holdings PLC</t>
  </si>
  <si>
    <t>RYA ID</t>
  </si>
  <si>
    <t>IE00BYTBXV33</t>
  </si>
  <si>
    <t>Epiroc AB Class A Common Shares</t>
  </si>
  <si>
    <t>EPIA SS</t>
  </si>
  <si>
    <t>SE0015658109</t>
  </si>
  <si>
    <t>Kongsberg Gruppen ASA</t>
  </si>
  <si>
    <t>KOG NO</t>
  </si>
  <si>
    <t>NO0003043309</t>
  </si>
  <si>
    <t>Halma PLC</t>
  </si>
  <si>
    <t>HLMA LN</t>
  </si>
  <si>
    <t>GB0004052071</t>
  </si>
  <si>
    <t>Genmab A/S</t>
  </si>
  <si>
    <t>GMAB DC</t>
  </si>
  <si>
    <t>DK0010272202</t>
  </si>
  <si>
    <t>Julius Baer Group Ltd</t>
  </si>
  <si>
    <t>BAER SW</t>
  </si>
  <si>
    <t>CH0102484968</t>
  </si>
  <si>
    <t>Euronext NV</t>
  </si>
  <si>
    <t>ENX FP</t>
  </si>
  <si>
    <t>NL0006294274</t>
  </si>
  <si>
    <t>Banco BPM SpA</t>
  </si>
  <si>
    <t>BAMI IM</t>
  </si>
  <si>
    <t>Repsol SA Ordinary Shares</t>
  </si>
  <si>
    <t>REP SM</t>
  </si>
  <si>
    <t>ES0173516115</t>
  </si>
  <si>
    <t>Chocoladefabriken Lindt &amp; Spruengli AG PARTICIPATION CERTIFICATES</t>
  </si>
  <si>
    <t>LISP SW</t>
  </si>
  <si>
    <t>CH0010570767</t>
  </si>
  <si>
    <t>Moncler SpA</t>
  </si>
  <si>
    <t>MONC IM</t>
  </si>
  <si>
    <t>IT0004965148</t>
  </si>
  <si>
    <t>Kering SA</t>
  </si>
  <si>
    <t>KER FP</t>
  </si>
  <si>
    <t>FR0000121485</t>
  </si>
  <si>
    <t>Informa PLC</t>
  </si>
  <si>
    <t>INF LN</t>
  </si>
  <si>
    <t>GB00BMJ6DW54</t>
  </si>
  <si>
    <t>ArcelorMittal SA</t>
  </si>
  <si>
    <t>MT NA</t>
  </si>
  <si>
    <t>LU1598757687</t>
  </si>
  <si>
    <t>Eiffage SA</t>
  </si>
  <si>
    <t>FGR FP</t>
  </si>
  <si>
    <t>FR0000130452</t>
  </si>
  <si>
    <t>Raiffeisen Bank International AG</t>
  </si>
  <si>
    <t>RBI AV</t>
  </si>
  <si>
    <t>AT0000606306</t>
  </si>
  <si>
    <t>Henkel AG &amp; Co KGaA PREFERENCE SHARE</t>
  </si>
  <si>
    <t>HEN3 GR</t>
  </si>
  <si>
    <t>DE0006048432</t>
  </si>
  <si>
    <t>Carlsberg AS Class B</t>
  </si>
  <si>
    <t>CARLB DC</t>
  </si>
  <si>
    <t>DK0010181759</t>
  </si>
  <si>
    <t>Beiersdorf AG</t>
  </si>
  <si>
    <t>BEI GR</t>
  </si>
  <si>
    <t>DE0005200000</t>
  </si>
  <si>
    <t>Pandora A/S</t>
  </si>
  <si>
    <t>PNDORA DC</t>
  </si>
  <si>
    <t>DK0060252690</t>
  </si>
  <si>
    <t>Snam SpA</t>
  </si>
  <si>
    <t>SRG IM</t>
  </si>
  <si>
    <t>IT0003153415</t>
  </si>
  <si>
    <t>Logitech International SA</t>
  </si>
  <si>
    <t>LOGN SW</t>
  </si>
  <si>
    <t>CH0025751329</t>
  </si>
  <si>
    <t>Swiss Prime Site AG SWISS PRIME-REG</t>
  </si>
  <si>
    <t>SPSN SW</t>
  </si>
  <si>
    <t>CH0008038389</t>
  </si>
  <si>
    <t>Akzo Nobel NV Common</t>
  </si>
  <si>
    <t>AKZA NA</t>
  </si>
  <si>
    <t>NL0013267909</t>
  </si>
  <si>
    <t>Rentokil Initial PLC</t>
  </si>
  <si>
    <t>RTO LN</t>
  </si>
  <si>
    <t>GB00B082RF11</t>
  </si>
  <si>
    <t>Kuehne + Nagel International AG</t>
  </si>
  <si>
    <t>KNIN SW</t>
  </si>
  <si>
    <t>CH0025238863</t>
  </si>
  <si>
    <t>Bouygues SA Bouygues</t>
  </si>
  <si>
    <t>EN FP</t>
  </si>
  <si>
    <t>FR0000120503</t>
  </si>
  <si>
    <t>Alfa Laval AB</t>
  </si>
  <si>
    <t>ALFA SS</t>
  </si>
  <si>
    <t>SE0000695876</t>
  </si>
  <si>
    <t>ACS Actividades de Construccion y Servicios SA Ordinary Shares</t>
  </si>
  <si>
    <t>ACS SM</t>
  </si>
  <si>
    <t>ES0167050915</t>
  </si>
  <si>
    <t>Smith &amp; Nephew PLC</t>
  </si>
  <si>
    <t>SN/ LN</t>
  </si>
  <si>
    <t>GB0009223206</t>
  </si>
  <si>
    <t>Fresenius Medical Care AG</t>
  </si>
  <si>
    <t>FME GR</t>
  </si>
  <si>
    <t>DE0005785604</t>
  </si>
  <si>
    <t>Erste Group Bank AG</t>
  </si>
  <si>
    <t>EBS AV</t>
  </si>
  <si>
    <t>AT0000652011</t>
  </si>
  <si>
    <t>Banca Mediolanum SpA</t>
  </si>
  <si>
    <t>BMED IM</t>
  </si>
  <si>
    <t>IT0004776628</t>
  </si>
  <si>
    <t>Ageas SA/NV</t>
  </si>
  <si>
    <t>AGS BB</t>
  </si>
  <si>
    <t>BE0974264930</t>
  </si>
  <si>
    <t>Admiral Group PLC</t>
  </si>
  <si>
    <t>ADM LN</t>
  </si>
  <si>
    <t>GB00B02J6398</t>
  </si>
  <si>
    <t>HSBC Holdings PLC</t>
  </si>
  <si>
    <t>HSBA LN</t>
  </si>
  <si>
    <t>GB0005405286</t>
  </si>
  <si>
    <t>ORLEN SA</t>
  </si>
  <si>
    <t>PKN PW</t>
  </si>
  <si>
    <t>PLPKN0000018</t>
  </si>
  <si>
    <t>Renault SA</t>
  </si>
  <si>
    <t>RNO FP</t>
  </si>
  <si>
    <t>FR0000131906</t>
  </si>
  <si>
    <t>Evolution AB</t>
  </si>
  <si>
    <t>EVO SS</t>
  </si>
  <si>
    <t>SE0012673267</t>
  </si>
  <si>
    <t>Bunzl PLC</t>
  </si>
  <si>
    <t>BNZL LN</t>
  </si>
  <si>
    <t>GB00B0744B38</t>
  </si>
  <si>
    <t>Auto Trader Group PLC</t>
  </si>
  <si>
    <t>AUTO LN</t>
  </si>
  <si>
    <t>GB00BVYVFW23</t>
  </si>
  <si>
    <t>United Utilities Group PLC</t>
  </si>
  <si>
    <t>UU/ LN</t>
  </si>
  <si>
    <t>GB00B39J2M42</t>
  </si>
  <si>
    <t>Endesa SA</t>
  </si>
  <si>
    <t>ELE SM</t>
  </si>
  <si>
    <t>ES0130670112</t>
  </si>
  <si>
    <t>EDP SA Ordinary Shares</t>
  </si>
  <si>
    <t>EDP PL</t>
  </si>
  <si>
    <t>PTEDP0AM0009</t>
  </si>
  <si>
    <t>Centrica PLC</t>
  </si>
  <si>
    <t>CNA LN</t>
  </si>
  <si>
    <t>GB00B033F229</t>
  </si>
  <si>
    <t>BE Semiconductor Industries NV</t>
  </si>
  <si>
    <t>BESI NA</t>
  </si>
  <si>
    <t>NL0012866412</t>
  </si>
  <si>
    <t>Segro PLC</t>
  </si>
  <si>
    <t>SGRO LN</t>
  </si>
  <si>
    <t>GB00B5ZN1N88</t>
  </si>
  <si>
    <t>GEA Group AG</t>
  </si>
  <si>
    <t>G1A GR</t>
  </si>
  <si>
    <t>DE0006602006</t>
  </si>
  <si>
    <t>Poste Italiane SpA</t>
  </si>
  <si>
    <t>PST IM</t>
  </si>
  <si>
    <t>IT0003796171</t>
  </si>
  <si>
    <t>Intertek Group PLC</t>
  </si>
  <si>
    <t>ITRK LN</t>
  </si>
  <si>
    <t>GB0031638363</t>
  </si>
  <si>
    <t>International Consolidated Airlines Group SA Ordinary shares</t>
  </si>
  <si>
    <t>IAG LN</t>
  </si>
  <si>
    <t>ES0177542018</t>
  </si>
  <si>
    <t>VAT Group AG</t>
  </si>
  <si>
    <t>VACN SW</t>
  </si>
  <si>
    <t>CH0311864901</t>
  </si>
  <si>
    <t>Bureau Veritas SA</t>
  </si>
  <si>
    <t>BVI FP</t>
  </si>
  <si>
    <t>FR0006174348</t>
  </si>
  <si>
    <t>Galderma Group AG</t>
  </si>
  <si>
    <t>GALD SW</t>
  </si>
  <si>
    <t>CH1335392721</t>
  </si>
  <si>
    <t>No Data</t>
  </si>
  <si>
    <t>Wise PLC Class A</t>
  </si>
  <si>
    <t>WISE LN</t>
  </si>
  <si>
    <t>GB00BL9YR756</t>
  </si>
  <si>
    <t>Powszechny Zaklad Ubezpieczen SA</t>
  </si>
  <si>
    <t>PZU PW</t>
  </si>
  <si>
    <t>PLPZU0000011</t>
  </si>
  <si>
    <t>Baloise Holding AG</t>
  </si>
  <si>
    <t>BALN SW</t>
  </si>
  <si>
    <t>SE0018012635</t>
  </si>
  <si>
    <t>Marks &amp; Spencer Group PLC Ordinary Shares</t>
  </si>
  <si>
    <t>MKS LN</t>
  </si>
  <si>
    <t>GB0031274896</t>
  </si>
  <si>
    <t>Coca-Cola HBC AG</t>
  </si>
  <si>
    <t>CCH LN</t>
  </si>
  <si>
    <t>CH0198251305</t>
  </si>
  <si>
    <t>Accor SA</t>
  </si>
  <si>
    <t>AC FP</t>
  </si>
  <si>
    <t>FR0000120404</t>
  </si>
  <si>
    <t>Pearson PLC</t>
  </si>
  <si>
    <t>PSON LN</t>
  </si>
  <si>
    <t>GB0006776081</t>
  </si>
  <si>
    <t>Severn Trent PLC</t>
  </si>
  <si>
    <t>SVT LN</t>
  </si>
  <si>
    <t>GB00B1FH8J72</t>
  </si>
  <si>
    <t>Unibail-Rodamco-Westfield Common Shares</t>
  </si>
  <si>
    <t>URW FP</t>
  </si>
  <si>
    <t>FR0013326246</t>
  </si>
  <si>
    <t>Klepierre SA</t>
  </si>
  <si>
    <t>LI FP</t>
  </si>
  <si>
    <t>FR0000121964</t>
  </si>
  <si>
    <t>Brenntag SE</t>
  </si>
  <si>
    <t>BNR GR</t>
  </si>
  <si>
    <t>DE000A1DAHH0</t>
  </si>
  <si>
    <t>Boliden AB</t>
  </si>
  <si>
    <t>BOL SS</t>
  </si>
  <si>
    <t>SE0020050417</t>
  </si>
  <si>
    <t>Antofagasta PLC</t>
  </si>
  <si>
    <t>ANTO LN</t>
  </si>
  <si>
    <t>GB0000456144</t>
  </si>
  <si>
    <t>Alstom SA Common</t>
  </si>
  <si>
    <t>ALO FP</t>
  </si>
  <si>
    <t>FR0010220475</t>
  </si>
  <si>
    <t>Wartsila OYJ Abp</t>
  </si>
  <si>
    <t>WRT1V FH</t>
  </si>
  <si>
    <t>FI0009003727</t>
  </si>
  <si>
    <t>Smiths Group PLC</t>
  </si>
  <si>
    <t>SMIN LN</t>
  </si>
  <si>
    <t>GB00B1WY2338</t>
  </si>
  <si>
    <t>Belimo Holding AG</t>
  </si>
  <si>
    <t>BEAN SW</t>
  </si>
  <si>
    <t>CH1101098163</t>
  </si>
  <si>
    <t>AddTech AB Class B</t>
  </si>
  <si>
    <t>ADDTB SS</t>
  </si>
  <si>
    <t>SE0014781795</t>
  </si>
  <si>
    <t>QIAGEN NV</t>
  </si>
  <si>
    <t>QIA GR</t>
  </si>
  <si>
    <t>NL0015002CX3</t>
  </si>
  <si>
    <t>Lifco AB Class B</t>
  </si>
  <si>
    <t>LIFCOB SS</t>
  </si>
  <si>
    <t>SE0015949201</t>
  </si>
  <si>
    <t>EXOR NV Ordinary Shares</t>
  </si>
  <si>
    <t>EXO NA</t>
  </si>
  <si>
    <t>NL0012059018</t>
  </si>
  <si>
    <t>ABN AMRO Bank NV - Depositary Receipt</t>
  </si>
  <si>
    <t>ABN NA</t>
  </si>
  <si>
    <t>NL0011540547</t>
  </si>
  <si>
    <t>Danske Bank A/S</t>
  </si>
  <si>
    <t>DANSKE DC</t>
  </si>
  <si>
    <t>DK0010274414</t>
  </si>
  <si>
    <t>Banque Cantonale Vaudoise</t>
  </si>
  <si>
    <t>BCVN SW</t>
  </si>
  <si>
    <t>CH0531751755</t>
  </si>
  <si>
    <t>Aegon Ltd Common Shares</t>
  </si>
  <si>
    <t>AGN NA</t>
  </si>
  <si>
    <t>BMG0112X1056</t>
  </si>
  <si>
    <t>ASR Nederland NV</t>
  </si>
  <si>
    <t>ASRNL NA</t>
  </si>
  <si>
    <t>NL0011872643</t>
  </si>
  <si>
    <t>Orkla ASA</t>
  </si>
  <si>
    <t>ORK NO</t>
  </si>
  <si>
    <t>NO0003733800</t>
  </si>
  <si>
    <t>Heineken Holding NV Common A Class</t>
  </si>
  <si>
    <t>HEIO NA</t>
  </si>
  <si>
    <t>NL0000008977</t>
  </si>
  <si>
    <t>Carrefour SA</t>
  </si>
  <si>
    <t>CA FP</t>
  </si>
  <si>
    <t>FR0000120172</t>
  </si>
  <si>
    <t>Zalando SE</t>
  </si>
  <si>
    <t>ZAL GR</t>
  </si>
  <si>
    <t>DE000ZAL1111</t>
  </si>
  <si>
    <t>Continental AG</t>
  </si>
  <si>
    <t>CON GR</t>
  </si>
  <si>
    <t xml:space="preserve">DE0005439004	</t>
  </si>
  <si>
    <t>Barratt Redrow PLC</t>
  </si>
  <si>
    <t>BTRW LN</t>
  </si>
  <si>
    <t>GB0000811801</t>
  </si>
  <si>
    <t>Associated British Foods PLC</t>
  </si>
  <si>
    <t>ABF LN</t>
  </si>
  <si>
    <t>GB0006731235</t>
  </si>
  <si>
    <t>Scout24 SE</t>
  </si>
  <si>
    <t>G24 GR</t>
  </si>
  <si>
    <t>DE000A12DM80</t>
  </si>
  <si>
    <t>Telenor ASA</t>
  </si>
  <si>
    <t>TEL NO</t>
  </si>
  <si>
    <t>NO0010063308</t>
  </si>
  <si>
    <t>Telia Co AB</t>
  </si>
  <si>
    <t>TELIA SS</t>
  </si>
  <si>
    <t>SE0000667925</t>
  </si>
  <si>
    <t>WPP PLC</t>
  </si>
  <si>
    <t>WPP LN</t>
  </si>
  <si>
    <t>JE00B8KF9B49</t>
  </si>
  <si>
    <t>Elisa Oyj</t>
  </si>
  <si>
    <t>ELISA FH</t>
  </si>
  <si>
    <t>FI0009007884</t>
  </si>
  <si>
    <t>Fortum Oyj</t>
  </si>
  <si>
    <t>FORTUM FH</t>
  </si>
  <si>
    <t>FI0009007132</t>
  </si>
  <si>
    <t>Nemetschek SE</t>
  </si>
  <si>
    <t>NEM GR</t>
  </si>
  <si>
    <t>DE0006452907</t>
  </si>
  <si>
    <t>PSP Swiss Property AG</t>
  </si>
  <si>
    <t>PSPN SW</t>
  </si>
  <si>
    <t>CH0018294154</t>
  </si>
  <si>
    <t>Svenska Cellulosa AB SCA Class B</t>
  </si>
  <si>
    <t>SCAB SS</t>
  </si>
  <si>
    <t>SE0000112724</t>
  </si>
  <si>
    <t>Norsk Hydro ASA</t>
  </si>
  <si>
    <t>NHY NO</t>
  </si>
  <si>
    <t>NO0005052605</t>
  </si>
  <si>
    <t>IMCD NV</t>
  </si>
  <si>
    <t>IMCD NA</t>
  </si>
  <si>
    <t>NL0010801007</t>
  </si>
  <si>
    <t>Weir Group PLC/The</t>
  </si>
  <si>
    <t>WEIR LN</t>
  </si>
  <si>
    <t>GB0009465807</t>
  </si>
  <si>
    <t>Metso Oyj</t>
  </si>
  <si>
    <t>METSO FH</t>
  </si>
  <si>
    <t>FI0009014575</t>
  </si>
  <si>
    <t>Skanska AB B Shares</t>
  </si>
  <si>
    <t>SKAB SS</t>
  </si>
  <si>
    <t>SE0000113250</t>
  </si>
  <si>
    <t>Securitas AB Class B</t>
  </si>
  <si>
    <t>SECUB SS</t>
  </si>
  <si>
    <t>SE0000163594</t>
  </si>
  <si>
    <t>SPIE SA</t>
  </si>
  <si>
    <t>SPIE FP</t>
  </si>
  <si>
    <t>FR0012757854</t>
  </si>
  <si>
    <t>Melrose Industries PLC</t>
  </si>
  <si>
    <t>MRO LN</t>
  </si>
  <si>
    <t>GB00BNGDN821</t>
  </si>
  <si>
    <t>SKF AB Class B</t>
  </si>
  <si>
    <t>SKFB SS</t>
  </si>
  <si>
    <t>Trelleborg AB Class B</t>
  </si>
  <si>
    <t>TRELB SS</t>
  </si>
  <si>
    <t>SE0000114837</t>
  </si>
  <si>
    <t>Indutrade AB</t>
  </si>
  <si>
    <t>INDT SS</t>
  </si>
  <si>
    <t>SE0001515552</t>
  </si>
  <si>
    <t>Eurofins Scientific SE</t>
  </si>
  <si>
    <t>ERF FP</t>
  </si>
  <si>
    <t>FR0014000MR3</t>
  </si>
  <si>
    <t>Diploma PLC</t>
  </si>
  <si>
    <t>DPLM LN</t>
  </si>
  <si>
    <t>GB0001826634</t>
  </si>
  <si>
    <t>AP Moller - Maersk A/S Class B</t>
  </si>
  <si>
    <t>MAERSKB DC</t>
  </si>
  <si>
    <t>DK0010244508</t>
  </si>
  <si>
    <t>Swedish Orphan Biovitrum AB Common Shares</t>
  </si>
  <si>
    <t>SOBI SS</t>
  </si>
  <si>
    <t>SE0000872095</t>
  </si>
  <si>
    <t>Unipol Assicurazioni SpA</t>
  </si>
  <si>
    <t>UNI IM</t>
  </si>
  <si>
    <t>IT0004810054</t>
  </si>
  <si>
    <t>Tryg A/S Common Shares</t>
  </si>
  <si>
    <t>TRYG DC</t>
  </si>
  <si>
    <t>DK0060636678</t>
  </si>
  <si>
    <t>St James's Place PLC</t>
  </si>
  <si>
    <t>STJ LN</t>
  </si>
  <si>
    <t>GB0007669376</t>
  </si>
  <si>
    <t>Intermediate Capital Group PLC</t>
  </si>
  <si>
    <t>ICG LN</t>
  </si>
  <si>
    <t>GB00BYT1DJ19</t>
  </si>
  <si>
    <t>Helvetia Holding AG</t>
  </si>
  <si>
    <t>HELN SW</t>
  </si>
  <si>
    <t>CH0466642201</t>
  </si>
  <si>
    <t>Edenred SE</t>
  </si>
  <si>
    <t>EDEN FP</t>
  </si>
  <si>
    <t>FR0010908533</t>
  </si>
  <si>
    <t>Beazley PLC</t>
  </si>
  <si>
    <t>BEZ LN</t>
  </si>
  <si>
    <t>GB00BYQ0JC66</t>
  </si>
  <si>
    <t>Investec PLC INVP LN Common</t>
  </si>
  <si>
    <t>INVP LN</t>
  </si>
  <si>
    <t>GB00B17BBQ50</t>
  </si>
  <si>
    <t>Powszechna Kasa Oszczednosci Bank Polski SA</t>
  </si>
  <si>
    <t>PKO PW</t>
  </si>
  <si>
    <t>PLPKO0000016</t>
  </si>
  <si>
    <t>OMV AG</t>
  </si>
  <si>
    <t>OMV AV</t>
  </si>
  <si>
    <t>AT0000743059</t>
  </si>
  <si>
    <t>Mowi ASA</t>
  </si>
  <si>
    <t>MOWI NO</t>
  </si>
  <si>
    <t>NO0003054108</t>
  </si>
  <si>
    <t>Jeronimo Martins SGPS SA</t>
  </si>
  <si>
    <t>JMT PL</t>
  </si>
  <si>
    <t>PTJMT0AE0001</t>
  </si>
  <si>
    <t>Dino Polska SA</t>
  </si>
  <si>
    <t>DNP PW</t>
  </si>
  <si>
    <t>PLDINPL00011</t>
  </si>
  <si>
    <t>Kingfisher PLC</t>
  </si>
  <si>
    <t>KGF LN</t>
  </si>
  <si>
    <t>GB0033195214</t>
  </si>
  <si>
    <t>H &amp; M Hennes &amp; Mauritz AB Class B</t>
  </si>
  <si>
    <t>HMB SS</t>
  </si>
  <si>
    <t>SE0000106270</t>
  </si>
  <si>
    <t>Games Workshop Group PLC</t>
  </si>
  <si>
    <t>GAW LN</t>
  </si>
  <si>
    <t>GB0003718474</t>
  </si>
  <si>
    <t>CTS Eventim AG &amp; Co KGaA</t>
  </si>
  <si>
    <t>EVD GR</t>
  </si>
  <si>
    <t>DE0005470306</t>
  </si>
  <si>
    <t>Rightmove PLC</t>
  </si>
  <si>
    <t>RMV LN</t>
  </si>
  <si>
    <t>GB00BGDT3G23</t>
  </si>
  <si>
    <t>Tele2 AB Class B</t>
  </si>
  <si>
    <t>TEL2B SS</t>
  </si>
  <si>
    <t>SE0005190238</t>
  </si>
  <si>
    <t>Delivery Hero SE</t>
  </si>
  <si>
    <t>DHER GR</t>
  </si>
  <si>
    <t>DE000A2E4K43</t>
  </si>
  <si>
    <t>Redeia Corp SA</t>
  </si>
  <si>
    <t>RED SM</t>
  </si>
  <si>
    <t>ES0173093024</t>
  </si>
  <si>
    <t>Teleperformance SE</t>
  </si>
  <si>
    <t>TEP FP</t>
  </si>
  <si>
    <t>FR0000051807</t>
  </si>
  <si>
    <t>Land Securities Group PLC</t>
  </si>
  <si>
    <t>LAND LN</t>
  </si>
  <si>
    <t>GB00BYW0PQ60</t>
  </si>
  <si>
    <t>LEG Immobilien SE</t>
  </si>
  <si>
    <t>LEG GR</t>
  </si>
  <si>
    <t>DE000LEG1110</t>
  </si>
  <si>
    <t>Tenaris SA</t>
  </si>
  <si>
    <t>TEN IM</t>
  </si>
  <si>
    <t>LU2598331598</t>
  </si>
  <si>
    <t>Stora Enso Oyj R Shares</t>
  </si>
  <si>
    <t>STERV FH</t>
  </si>
  <si>
    <t>FI0009005961</t>
  </si>
  <si>
    <t>SIG Group AG</t>
  </si>
  <si>
    <t>SIGN SW</t>
  </si>
  <si>
    <t>CH0435377954</t>
  </si>
  <si>
    <t>Mondi PLC Mondi Plc</t>
  </si>
  <si>
    <t>MNDI LN</t>
  </si>
  <si>
    <t>GB00BMWC6P49</t>
  </si>
  <si>
    <t>Spirax Group PLC</t>
  </si>
  <si>
    <t>SPX LN</t>
  </si>
  <si>
    <t>GB00BWFGQN14</t>
  </si>
  <si>
    <t>Rexel SA</t>
  </si>
  <si>
    <t>RXL FP</t>
  </si>
  <si>
    <t>FR0010451203</t>
  </si>
  <si>
    <t>Knorr-Bremse AG</t>
  </si>
  <si>
    <t>KBX GR</t>
  </si>
  <si>
    <t>DE000KBX1006</t>
  </si>
  <si>
    <t>IMI PLC</t>
  </si>
  <si>
    <t>IMI LN</t>
  </si>
  <si>
    <t>GB00BGLP8L22</t>
  </si>
  <si>
    <t>Nibe Industrier AB B Shares</t>
  </si>
  <si>
    <t>NIBEB SS</t>
  </si>
  <si>
    <t>SE0015988019</t>
  </si>
  <si>
    <t>Getlink SE</t>
  </si>
  <si>
    <t>GET FP</t>
  </si>
  <si>
    <t>FR0010533075</t>
  </si>
  <si>
    <t>Dassault Aviation SA</t>
  </si>
  <si>
    <t>AM FP</t>
  </si>
  <si>
    <t>Sartorius Stedim Biotech</t>
  </si>
  <si>
    <t>DIM FP</t>
  </si>
  <si>
    <t>FR0013154002</t>
  </si>
  <si>
    <t>Sartorius AG PREFERRED SHARES</t>
  </si>
  <si>
    <t>SRT3 GR</t>
  </si>
  <si>
    <t>DE0007165631</t>
  </si>
  <si>
    <t>Recordati Industria Chimica e Farmaceutica SpA COMMON</t>
  </si>
  <si>
    <t>REC IM</t>
  </si>
  <si>
    <t>IT0003828271</t>
  </si>
  <si>
    <t>Orion Oyj B Shares</t>
  </si>
  <si>
    <t>ORNBV FH</t>
  </si>
  <si>
    <t>FI0009014377</t>
  </si>
  <si>
    <t>ConvaTec Group PLC</t>
  </si>
  <si>
    <t>CTEC LN</t>
  </si>
  <si>
    <t>GB00BD3VFW73</t>
  </si>
  <si>
    <t>BioMerieux</t>
  </si>
  <si>
    <t>BIM FP</t>
  </si>
  <si>
    <t>FR0013280286</t>
  </si>
  <si>
    <t>Talanx AG</t>
  </si>
  <si>
    <t>TLX GR</t>
  </si>
  <si>
    <t>DE000TLX1005</t>
  </si>
  <si>
    <t>Swissquote Group Holding SA</t>
  </si>
  <si>
    <t>SQN SW</t>
  </si>
  <si>
    <t>CH0010675863</t>
  </si>
  <si>
    <t>Phoenix Group Holdings PLC</t>
  </si>
  <si>
    <t>PHNX LN</t>
  </si>
  <si>
    <t>GB00BGXQNP29</t>
  </si>
  <si>
    <t>M&amp;G PLC</t>
  </si>
  <si>
    <t>MNG LN</t>
  </si>
  <si>
    <t>GB00BKFB1C65</t>
  </si>
  <si>
    <t>Industrivarden AB Class C</t>
  </si>
  <si>
    <t>INDUC SS</t>
  </si>
  <si>
    <t>Groupe Bruxelles Lambert NV</t>
  </si>
  <si>
    <t>GBLB BB</t>
  </si>
  <si>
    <t>BE0003797140</t>
  </si>
  <si>
    <t>Svenska Handelsbanken AB Class A</t>
  </si>
  <si>
    <t>SHBA SS</t>
  </si>
  <si>
    <t>SE0007100599</t>
  </si>
  <si>
    <t>Galp Energia SGPS SA</t>
  </si>
  <si>
    <t>GALP PL</t>
  </si>
  <si>
    <t>PTGAL0AM0009</t>
  </si>
  <si>
    <t>DCC PLC</t>
  </si>
  <si>
    <t>DCC LN</t>
  </si>
  <si>
    <t>IE0002424939</t>
  </si>
  <si>
    <t>Aker BP ASA</t>
  </si>
  <si>
    <t>AKRBP NO</t>
  </si>
  <si>
    <t>NO0010345853</t>
  </si>
  <si>
    <t>Kesko Oyj B Shares</t>
  </si>
  <si>
    <t>KESKOB FH</t>
  </si>
  <si>
    <t>FI0009000202</t>
  </si>
  <si>
    <t>J Sainsbury PLC</t>
  </si>
  <si>
    <t>SBRY LN</t>
  </si>
  <si>
    <t>GB00B019KW72</t>
  </si>
  <si>
    <t>Whitbread PLC Ordinary Shares</t>
  </si>
  <si>
    <t>WTB LN</t>
  </si>
  <si>
    <t>GB00B1KJJ408</t>
  </si>
  <si>
    <t>Porsche Automobil Holding SE Preference Share</t>
  </si>
  <si>
    <t>PAH3 GR</t>
  </si>
  <si>
    <t>DE000PAH0038</t>
  </si>
  <si>
    <t>Persimmon PLC</t>
  </si>
  <si>
    <t>PSN LN</t>
  </si>
  <si>
    <t>GB0006825383</t>
  </si>
  <si>
    <t>Howden Joinery Group PLC</t>
  </si>
  <si>
    <t>HWDN LN</t>
  </si>
  <si>
    <t>GB0005576813</t>
  </si>
  <si>
    <t>Dr Ing hc F Porsche AG Pref Shares</t>
  </si>
  <si>
    <t>P911 GR</t>
  </si>
  <si>
    <t>DE000PAG9113</t>
  </si>
  <si>
    <t>Berkeley Group Holdings PLC</t>
  </si>
  <si>
    <t>BKG LN</t>
  </si>
  <si>
    <t>GB00BP0RGD03</t>
  </si>
  <si>
    <t>Bollore SE Bollore</t>
  </si>
  <si>
    <t>BOL FP</t>
  </si>
  <si>
    <t>FR0000039299</t>
  </si>
  <si>
    <t>Freenet AG</t>
  </si>
  <si>
    <t>FNTN GR</t>
  </si>
  <si>
    <t>DE000A0Z2ZZ5</t>
  </si>
  <si>
    <t>Verbund AG A BEARER</t>
  </si>
  <si>
    <t>VER AV</t>
  </si>
  <si>
    <t>AT0000746409</t>
  </si>
  <si>
    <t>Orsted AS</t>
  </si>
  <si>
    <t>ORSTED DC</t>
  </si>
  <si>
    <t>DK0060094928</t>
  </si>
  <si>
    <t>Temenos AG</t>
  </si>
  <si>
    <t>TEMN SW</t>
  </si>
  <si>
    <t>CH0012453913</t>
  </si>
  <si>
    <t>Lagercrantz Group AB Class B</t>
  </si>
  <si>
    <t>LAGRB SS</t>
  </si>
  <si>
    <t>SE0014990966</t>
  </si>
  <si>
    <t>Hensoldt AG</t>
  </si>
  <si>
    <t>HAG GR</t>
  </si>
  <si>
    <t>DE000HAG0005</t>
  </si>
  <si>
    <t>No Selection</t>
  </si>
  <si>
    <t>Fortnox AB</t>
  </si>
  <si>
    <t>FNOX SS</t>
  </si>
  <si>
    <t>SE0017161243</t>
  </si>
  <si>
    <t>Sagax AB Ordinary Class B</t>
  </si>
  <si>
    <t>SAGAB SS</t>
  </si>
  <si>
    <t>SE0005127818</t>
  </si>
  <si>
    <t>LondonMetric Property PLC</t>
  </si>
  <si>
    <t>LMP LN</t>
  </si>
  <si>
    <t>GB00B4WFW713</t>
  </si>
  <si>
    <t>Gecina SA</t>
  </si>
  <si>
    <t>GFC FP</t>
  </si>
  <si>
    <t>FR0010040865</t>
  </si>
  <si>
    <t>Fastighets AB Balder CLASS B</t>
  </si>
  <si>
    <t>BALDB SS</t>
  </si>
  <si>
    <t>SE0017832488</t>
  </si>
  <si>
    <t>Castellum AB Common Shares</t>
  </si>
  <si>
    <t>CAST SS</t>
  </si>
  <si>
    <t>SE0000379190</t>
  </si>
  <si>
    <t>British Land Co PLC/The</t>
  </si>
  <si>
    <t>BLND LN</t>
  </si>
  <si>
    <t>GB0001367019</t>
  </si>
  <si>
    <t>thyssenkrupp AG</t>
  </si>
  <si>
    <t>TKA GR</t>
  </si>
  <si>
    <t>DE0007500001</t>
  </si>
  <si>
    <t>Yara International ASA</t>
  </si>
  <si>
    <t>YAR NO</t>
  </si>
  <si>
    <t>NO0010208051</t>
  </si>
  <si>
    <t>Syensqo SA</t>
  </si>
  <si>
    <t>SYENS BB</t>
  </si>
  <si>
    <t>BE0974464977</t>
  </si>
  <si>
    <t>KGHM Polska Miedz SA</t>
  </si>
  <si>
    <t>KGH PW</t>
  </si>
  <si>
    <t>PLKGHM000017</t>
  </si>
  <si>
    <t>Evonik Industries AG</t>
  </si>
  <si>
    <t>EVK GR</t>
  </si>
  <si>
    <t>DE000EVNK013</t>
  </si>
  <si>
    <t>EMS-Chemie Holding AG</t>
  </si>
  <si>
    <t>EMSN SW</t>
  </si>
  <si>
    <t>CH0016440353</t>
  </si>
  <si>
    <t>Croda International PLC</t>
  </si>
  <si>
    <t>CRDA LN</t>
  </si>
  <si>
    <t>GB00BJFFLV09</t>
  </si>
  <si>
    <t>Buzzi SpA COMMON</t>
  </si>
  <si>
    <t>BZU IM</t>
  </si>
  <si>
    <t>IT0001347308</t>
  </si>
  <si>
    <t>Arkema SA</t>
  </si>
  <si>
    <t>AKE FP</t>
  </si>
  <si>
    <t>FR0010313833</t>
  </si>
  <si>
    <t>Georg Fischer AG</t>
  </si>
  <si>
    <t>GF SW</t>
  </si>
  <si>
    <t>CH1169151003</t>
  </si>
  <si>
    <t>Technip Energies NV</t>
  </si>
  <si>
    <t>TE FP</t>
  </si>
  <si>
    <t>NL0014559478</t>
  </si>
  <si>
    <t>Sodexo SA</t>
  </si>
  <si>
    <t>SW FP</t>
  </si>
  <si>
    <t>FR0000121220</t>
  </si>
  <si>
    <t>Valmet Oyj</t>
  </si>
  <si>
    <t>VALMT FH</t>
  </si>
  <si>
    <t>FI4000074984</t>
  </si>
  <si>
    <t>Infrastrutture Wireless Italiane SpA Ordinary Shares</t>
  </si>
  <si>
    <t>INW IM</t>
  </si>
  <si>
    <t>IT0005090300</t>
  </si>
  <si>
    <t>Konecranes Oyj Class A</t>
  </si>
  <si>
    <t>KCR FH</t>
  </si>
  <si>
    <t>FI0009005870</t>
  </si>
  <si>
    <t>Flughafen Zurich AG</t>
  </si>
  <si>
    <t>FHZN SW</t>
  </si>
  <si>
    <t>CH0319416936</t>
  </si>
  <si>
    <t>Elis SA</t>
  </si>
  <si>
    <t>ELIS FP</t>
  </si>
  <si>
    <t>FR0012435121</t>
  </si>
  <si>
    <t>Accelleron Industries AG</t>
  </si>
  <si>
    <t>ACLN SW</t>
  </si>
  <si>
    <t>CH1169360919</t>
  </si>
  <si>
    <t>Adecco Group AG</t>
  </si>
  <si>
    <t>ADEN SW</t>
  </si>
  <si>
    <t>CH0012138605</t>
  </si>
  <si>
    <t>Ackermans &amp; van Haaren NV Ordinary Shares</t>
  </si>
  <si>
    <t>ACKB BB</t>
  </si>
  <si>
    <t>BE0003764785</t>
  </si>
  <si>
    <t>Beijer Ref AB Class B</t>
  </si>
  <si>
    <t>BEIJB SS</t>
  </si>
  <si>
    <t>SE0015949748</t>
  </si>
  <si>
    <t>Siegfried Holding AG</t>
  </si>
  <si>
    <t>SFZN SW</t>
  </si>
  <si>
    <t>CH0014284498</t>
  </si>
  <si>
    <t>Sectra AB Class B</t>
  </si>
  <si>
    <t>SECTB SS</t>
  </si>
  <si>
    <t>SE0022419784</t>
  </si>
  <si>
    <t>Galenica AG</t>
  </si>
  <si>
    <t>GALE SW</t>
  </si>
  <si>
    <t>CH0360674466</t>
  </si>
  <si>
    <t>Storebrand ASA</t>
  </si>
  <si>
    <t>STB NO</t>
  </si>
  <si>
    <t>NO0003053605</t>
  </si>
  <si>
    <t>Sofina SA</t>
  </si>
  <si>
    <t>SOF BB</t>
  </si>
  <si>
    <t>BE0003717312</t>
  </si>
  <si>
    <t>Credit Agricole SA</t>
  </si>
  <si>
    <t>ACA FP</t>
  </si>
  <si>
    <t>FR0000045072</t>
  </si>
  <si>
    <t>SCOR SE</t>
  </si>
  <si>
    <t>SCR FP</t>
  </si>
  <si>
    <t>FR0010411983</t>
  </si>
  <si>
    <t>Mediobanca Banca di Credito Finanziario SpA</t>
  </si>
  <si>
    <t>MB IM</t>
  </si>
  <si>
    <t>IT0000062957</t>
  </si>
  <si>
    <t>Nordnet AB publ</t>
  </si>
  <si>
    <t>SAVE SS</t>
  </si>
  <si>
    <t>SE0015192067</t>
  </si>
  <si>
    <t>IG Group Holdings PLC</t>
  </si>
  <si>
    <t>IGG LN</t>
  </si>
  <si>
    <t>GB00B06QFB75</t>
  </si>
  <si>
    <t>Hiscox Ltd</t>
  </si>
  <si>
    <t>HSX LN</t>
  </si>
  <si>
    <t>BMG4593F1389</t>
  </si>
  <si>
    <t>Gjensidige Forsikring ASA</t>
  </si>
  <si>
    <t>GJF NO</t>
  </si>
  <si>
    <t>NO0010582521</t>
  </si>
  <si>
    <t>Direct Line Insurance Group PLC</t>
  </si>
  <si>
    <t>DLG LN</t>
  </si>
  <si>
    <t>GB00BY9D0Y18</t>
  </si>
  <si>
    <t>CVC Capital Partners PLC</t>
  </si>
  <si>
    <t>CVC NA</t>
  </si>
  <si>
    <t>JE00BRX98089</t>
  </si>
  <si>
    <t>KBC Group NV</t>
  </si>
  <si>
    <t>KBC BB</t>
  </si>
  <si>
    <t>BE0003565737</t>
  </si>
  <si>
    <t>Avanza Bank Holding AB</t>
  </si>
  <si>
    <t>AZA SS</t>
  </si>
  <si>
    <t>SE0012454072</t>
  </si>
  <si>
    <t>Amundi SA</t>
  </si>
  <si>
    <t>AMUN FP</t>
  </si>
  <si>
    <t>FR0004125920</t>
  </si>
  <si>
    <t>Gaztransport Et Technigaz SA</t>
  </si>
  <si>
    <t>GTT FP</t>
  </si>
  <si>
    <t>FR0011726835</t>
  </si>
  <si>
    <t>AAK AB</t>
  </si>
  <si>
    <t>AAK SS</t>
  </si>
  <si>
    <t>SE0011337708</t>
  </si>
  <si>
    <t>Taylor Wimpey PLC</t>
  </si>
  <si>
    <t>TW/ LN</t>
  </si>
  <si>
    <t>GB0008782301</t>
  </si>
  <si>
    <t>Swatch Group AG/The BEARER SHARES</t>
  </si>
  <si>
    <t>UHR SW</t>
  </si>
  <si>
    <t>CH0012255151</t>
  </si>
  <si>
    <t>LPP SA ORDINARY SHARES</t>
  </si>
  <si>
    <t>LPP PW</t>
  </si>
  <si>
    <t>PLLPP0000011</t>
  </si>
  <si>
    <t>Entain PLC</t>
  </si>
  <si>
    <t>ENT LN</t>
  </si>
  <si>
    <t>IM00B5VQMV65</t>
  </si>
  <si>
    <t>Avolta AG</t>
  </si>
  <si>
    <t>AVOL SW</t>
  </si>
  <si>
    <t>CH0023405456</t>
  </si>
  <si>
    <t>Allegro.eu SA</t>
  </si>
  <si>
    <t>ALE PW</t>
  </si>
  <si>
    <t>LU2237380790</t>
  </si>
  <si>
    <t>Telecom Italia SpA/Milano Common Shares</t>
  </si>
  <si>
    <t>TIT IM</t>
  </si>
  <si>
    <t>IT0003497168</t>
  </si>
  <si>
    <t>CD Projekt SA</t>
  </si>
  <si>
    <t>CDR PW</t>
  </si>
  <si>
    <t>PLOPTTC00011</t>
  </si>
  <si>
    <t>ITV PLC</t>
  </si>
  <si>
    <t>ITV LN</t>
  </si>
  <si>
    <t>GB0033986497</t>
  </si>
  <si>
    <t>Just Eat Takeaway.com NV</t>
  </si>
  <si>
    <t>TKWY NA</t>
  </si>
  <si>
    <t>NL0012015705</t>
  </si>
  <si>
    <t>Sunrise Communications AG Class A Common Shares</t>
  </si>
  <si>
    <t>SUNN SW</t>
  </si>
  <si>
    <t>CH1386220409</t>
  </si>
  <si>
    <t>Naturgy Energy Group SA</t>
  </si>
  <si>
    <t>NTGY SM</t>
  </si>
  <si>
    <t>ES0116870314</t>
  </si>
  <si>
    <t>Italgas SpA</t>
  </si>
  <si>
    <t>IG IM</t>
  </si>
  <si>
    <t>IT0005211237</t>
  </si>
  <si>
    <t>Hera SpA</t>
  </si>
  <si>
    <t>HER IM</t>
  </si>
  <si>
    <t>IT0001250932</t>
  </si>
  <si>
    <t>Enagas SA</t>
  </si>
  <si>
    <t>ENG SM</t>
  </si>
  <si>
    <t>ES0130960018</t>
  </si>
  <si>
    <t>Elia Group SA/NV Common</t>
  </si>
  <si>
    <t>ELI BB</t>
  </si>
  <si>
    <t>BE0003822393</t>
  </si>
  <si>
    <t>BKW AG</t>
  </si>
  <si>
    <t>BKW SW</t>
  </si>
  <si>
    <t>CH0130293662</t>
  </si>
  <si>
    <t>A2A SpA</t>
  </si>
  <si>
    <t>A2A IM</t>
  </si>
  <si>
    <t>IT0001233417</t>
  </si>
  <si>
    <t>Reply SpA</t>
  </si>
  <si>
    <t>REY IM</t>
  </si>
  <si>
    <t>IT0005282865</t>
  </si>
  <si>
    <t>Bechtle AG</t>
  </si>
  <si>
    <t>BC8 GR</t>
  </si>
  <si>
    <t>DE0005158703</t>
  </si>
  <si>
    <t>Warehouses De Pauw CVA</t>
  </si>
  <si>
    <t>WDP BB</t>
  </si>
  <si>
    <t>BE0974349814</t>
  </si>
  <si>
    <t>UNITE Group PLC/The</t>
  </si>
  <si>
    <t>UTG LN</t>
  </si>
  <si>
    <t>GB0006928617</t>
  </si>
  <si>
    <t>Tritax Big Box REIT PLC</t>
  </si>
  <si>
    <t>BBOX LN</t>
  </si>
  <si>
    <t>GB00BG49KP99</t>
  </si>
  <si>
    <t>Merlin Properties Socimi SA</t>
  </si>
  <si>
    <t>MRL SM</t>
  </si>
  <si>
    <t>ES0105025003</t>
  </si>
  <si>
    <t>Cofinimmo SA Common</t>
  </si>
  <si>
    <t>COFB BB</t>
  </si>
  <si>
    <t>BE0003593044</t>
  </si>
  <si>
    <t>Allreal Holding AG</t>
  </si>
  <si>
    <t>ALLN SW</t>
  </si>
  <si>
    <t>CH0008837566</t>
  </si>
  <si>
    <t>Aedifica SA Common</t>
  </si>
  <si>
    <t>AED BB</t>
  </si>
  <si>
    <t>BE0003851681</t>
  </si>
  <si>
    <t>Wienerberger AG</t>
  </si>
  <si>
    <t>WIE AV</t>
  </si>
  <si>
    <t>AT0000831706</t>
  </si>
  <si>
    <t>SSAB AB B Shares</t>
  </si>
  <si>
    <t>SSABB SS</t>
  </si>
  <si>
    <t>SE0000120669</t>
  </si>
  <si>
    <t>ROCKWOOL A/S Class B</t>
  </si>
  <si>
    <t>ROCKB DC</t>
  </si>
  <si>
    <t>DK0010219153</t>
  </si>
  <si>
    <t>K+S AG</t>
  </si>
  <si>
    <t>SDF GR</t>
  </si>
  <si>
    <t>DE000KSAG888</t>
  </si>
  <si>
    <t>Huhtamaki Oyj</t>
  </si>
  <si>
    <t>HUH1V FH</t>
  </si>
  <si>
    <t>FI0009000459</t>
  </si>
  <si>
    <t>Holmen AB Class B</t>
  </si>
  <si>
    <t>HOLMB SS</t>
  </si>
  <si>
    <t>SE0011090018</t>
  </si>
  <si>
    <t>Sweco AB B Shares</t>
  </si>
  <si>
    <t>SWECB SS</t>
  </si>
  <si>
    <t>SE0014960373</t>
  </si>
  <si>
    <t>Nexans SA</t>
  </si>
  <si>
    <t>NEX FP</t>
  </si>
  <si>
    <t>FR0000044448</t>
  </si>
  <si>
    <t>ANDRITZ AG</t>
  </si>
  <si>
    <t>ANDR AV</t>
  </si>
  <si>
    <t>AT0000730007</t>
  </si>
  <si>
    <t>Randstad NV</t>
  </si>
  <si>
    <t>RAND NA</t>
  </si>
  <si>
    <t>NL0000379121</t>
  </si>
  <si>
    <t>Rotork PLC</t>
  </si>
  <si>
    <t>ROR LN</t>
  </si>
  <si>
    <t>GB00BVFNZH21</t>
  </si>
  <si>
    <t>Aalberts NV</t>
  </si>
  <si>
    <t>AALB NA</t>
  </si>
  <si>
    <t>NL0000852564</t>
  </si>
  <si>
    <t>NKT A/S Common Shares</t>
  </si>
  <si>
    <t>NKT DC</t>
  </si>
  <si>
    <t>DK0010287663</t>
  </si>
  <si>
    <t>International Distribution Services PLC</t>
  </si>
  <si>
    <t>IDS LN</t>
  </si>
  <si>
    <t>GB00BDVZYZ77</t>
  </si>
  <si>
    <t>InPost SA</t>
  </si>
  <si>
    <t>INPST NA</t>
  </si>
  <si>
    <t>LU2290522684</t>
  </si>
  <si>
    <t>ISS A/S</t>
  </si>
  <si>
    <t>ISS DC</t>
  </si>
  <si>
    <t>DK0060542181</t>
  </si>
  <si>
    <t>Deutsche Lufthansa AG</t>
  </si>
  <si>
    <t>LHA GR</t>
  </si>
  <si>
    <t>DE0008232125</t>
  </si>
  <si>
    <t>Balfour Beatty PLC</t>
  </si>
  <si>
    <t>BBY LN</t>
  </si>
  <si>
    <t>GB0000961622</t>
  </si>
  <si>
    <t>Arcadis NV</t>
  </si>
  <si>
    <t>ARCAD NA</t>
  </si>
  <si>
    <t>NL0006237562</t>
  </si>
  <si>
    <t>Acciona SA</t>
  </si>
  <si>
    <t>ANA SM</t>
  </si>
  <si>
    <t>ES0125220311</t>
  </si>
  <si>
    <t>Interpump Group SpA</t>
  </si>
  <si>
    <t>IP IM</t>
  </si>
  <si>
    <t>IT0001078911</t>
  </si>
  <si>
    <t>Rational AG</t>
  </si>
  <si>
    <t>RAA GR</t>
  </si>
  <si>
    <t>DE0007010803</t>
  </si>
  <si>
    <t>Zealand Pharma A/S</t>
  </si>
  <si>
    <t>ZEAL DC</t>
  </si>
  <si>
    <t>DK0060257814</t>
  </si>
  <si>
    <t>Ipsen SA</t>
  </si>
  <si>
    <t>IPN FP</t>
  </si>
  <si>
    <t>FR0010259150</t>
  </si>
  <si>
    <t>Hikma Pharmaceuticals PLC</t>
  </si>
  <si>
    <t>HIK LN</t>
  </si>
  <si>
    <t>GB00B0LCW083</t>
  </si>
  <si>
    <t>Getinge AB Class B</t>
  </si>
  <si>
    <t>GETIB SS</t>
  </si>
  <si>
    <t>SE0000202624</t>
  </si>
  <si>
    <t>Demant A/S</t>
  </si>
  <si>
    <t>DEMANT DC</t>
  </si>
  <si>
    <t>DK0060738599</t>
  </si>
  <si>
    <t>ALK-Abello A/S CLASS B</t>
  </si>
  <si>
    <t>ALKB DC</t>
  </si>
  <si>
    <t>DK0061802139</t>
  </si>
  <si>
    <t>abrdn plc</t>
  </si>
  <si>
    <t>ABDN LN</t>
  </si>
  <si>
    <t>GB00BF8Q6K64</t>
  </si>
  <si>
    <t>VZ Holding AG</t>
  </si>
  <si>
    <t>VZN SW</t>
  </si>
  <si>
    <t>CH0528751586</t>
  </si>
  <si>
    <t>Skandinaviska Enskilda Banken AB Class A</t>
  </si>
  <si>
    <t>SEBA SS</t>
  </si>
  <si>
    <t>SE0000148884</t>
  </si>
  <si>
    <t>DNB Bank ASA</t>
  </si>
  <si>
    <t>DNB NO</t>
  </si>
  <si>
    <t>NO0010161896</t>
  </si>
  <si>
    <t>Schroders PLC ORDINARY</t>
  </si>
  <si>
    <t>SDR LN</t>
  </si>
  <si>
    <t>GB00BP9LHF23</t>
  </si>
  <si>
    <t>Bank of Ireland Group PLC</t>
  </si>
  <si>
    <t>BIRG ID</t>
  </si>
  <si>
    <t>IE00BD1RP616</t>
  </si>
  <si>
    <t>Plus500 Ltd</t>
  </si>
  <si>
    <t>PLUS LN</t>
  </si>
  <si>
    <t>IL0011284465</t>
  </si>
  <si>
    <t>Nexi SpA</t>
  </si>
  <si>
    <t>NEXI IM</t>
  </si>
  <si>
    <t>IT0005366767</t>
  </si>
  <si>
    <t>Mapfre SA</t>
  </si>
  <si>
    <t>MAP SM</t>
  </si>
  <si>
    <t>ES0124244E34</t>
  </si>
  <si>
    <t>L E Lundbergforetagen AB Class B</t>
  </si>
  <si>
    <t>LUNDB SS</t>
  </si>
  <si>
    <t>SE0000108847</t>
  </si>
  <si>
    <t>Cembra Money Bank AG</t>
  </si>
  <si>
    <t>CMBN SW</t>
  </si>
  <si>
    <t>CH0225173167</t>
  </si>
  <si>
    <t>Investment AB Latour Class B</t>
  </si>
  <si>
    <t>LATOB SS</t>
  </si>
  <si>
    <t>FR0000121121</t>
  </si>
  <si>
    <t>Banca Popolare di Sondrio SPA</t>
  </si>
  <si>
    <t>BPSO IM</t>
  </si>
  <si>
    <t>IT0000784196</t>
  </si>
  <si>
    <t>Eurazeo SE</t>
  </si>
  <si>
    <t>RF FP</t>
  </si>
  <si>
    <t>Sydbank AS Common Shares</t>
  </si>
  <si>
    <t>SYDB DC</t>
  </si>
  <si>
    <t>DK0010311471</t>
  </si>
  <si>
    <t>Jyske Bank A/S</t>
  </si>
  <si>
    <t>JYSK DC</t>
  </si>
  <si>
    <t>DK0010307958</t>
  </si>
  <si>
    <t>Banca Generali SpA</t>
  </si>
  <si>
    <t>BGN IM</t>
  </si>
  <si>
    <t>IT0001031084</t>
  </si>
  <si>
    <t>Subsea 7 SA</t>
  </si>
  <si>
    <t>SUBC NO</t>
  </si>
  <si>
    <t>LU0075646355</t>
  </si>
  <si>
    <t>Saipem SpA COMMON</t>
  </si>
  <si>
    <t>SPM IM</t>
  </si>
  <si>
    <t>IT0005495657</t>
  </si>
  <si>
    <t>Neste Oyj</t>
  </si>
  <si>
    <t>NESTE FH</t>
  </si>
  <si>
    <t>FI0009013296</t>
  </si>
  <si>
    <t>Salmar ASA</t>
  </si>
  <si>
    <t>SALM NO</t>
  </si>
  <si>
    <t>NO0010310956</t>
  </si>
  <si>
    <t>Lotus Bakeries NV</t>
  </si>
  <si>
    <t>LOTB BB</t>
  </si>
  <si>
    <t>BE0003604155</t>
  </si>
  <si>
    <t>JDE Peet's NV</t>
  </si>
  <si>
    <t>JDEP NA</t>
  </si>
  <si>
    <t>NL0014332678</t>
  </si>
  <si>
    <t>Davide Campari-Milano NV Ordinary Shares</t>
  </si>
  <si>
    <t>CPR IM</t>
  </si>
  <si>
    <t>NL0015435975</t>
  </si>
  <si>
    <t>Cranswick PLC</t>
  </si>
  <si>
    <t>CWK LN</t>
  </si>
  <si>
    <t>GB0002318888</t>
  </si>
  <si>
    <t>Barry Callebaut AG</t>
  </si>
  <si>
    <t>BARN SW</t>
  </si>
  <si>
    <t>CH0009002962</t>
  </si>
  <si>
    <t>B&amp;M European Value Retail SA</t>
  </si>
  <si>
    <t>BME LN</t>
  </si>
  <si>
    <t>LU1072616219</t>
  </si>
  <si>
    <t>TUI AG</t>
  </si>
  <si>
    <t>TUI LN</t>
  </si>
  <si>
    <t>DE000TUAG505</t>
  </si>
  <si>
    <t>La Francaise des Jeux SACA</t>
  </si>
  <si>
    <t>FDJU FP</t>
  </si>
  <si>
    <t>FR0013451333</t>
  </si>
  <si>
    <t>Inchcape PLC</t>
  </si>
  <si>
    <t>INCH LN</t>
  </si>
  <si>
    <t>GB00B61TVQ02</t>
  </si>
  <si>
    <t>D'ieteren Group</t>
  </si>
  <si>
    <t>DIE BB</t>
  </si>
  <si>
    <t>BE0974259880</t>
  </si>
  <si>
    <t>Burberry Group PLC</t>
  </si>
  <si>
    <t>BRBY LN</t>
  </si>
  <si>
    <t>GB0031743007</t>
  </si>
  <si>
    <t>Brunello Cucinelli SpA</t>
  </si>
  <si>
    <t>BC IM</t>
  </si>
  <si>
    <t>IT0004764699</t>
  </si>
  <si>
    <t>Bellway PLC</t>
  </si>
  <si>
    <t>BWY LN</t>
  </si>
  <si>
    <t>GB0000904986</t>
  </si>
  <si>
    <t>Auto1 Group SE</t>
  </si>
  <si>
    <t>AG1 GR</t>
  </si>
  <si>
    <t>DE000A2LQ884</t>
  </si>
  <si>
    <t>DKSH Holding AG</t>
  </si>
  <si>
    <t>DKSH SW</t>
  </si>
  <si>
    <t>CH0126673539</t>
  </si>
  <si>
    <t>Embracer Group AB Class B Common Shares</t>
  </si>
  <si>
    <t>EMBRACB SS</t>
  </si>
  <si>
    <t>SE0023615885</t>
  </si>
  <si>
    <t>Hemnet Group AB Common Shares</t>
  </si>
  <si>
    <t>HEM SS</t>
  </si>
  <si>
    <t>SE0015671995</t>
  </si>
  <si>
    <t>Pennon Group PLC</t>
  </si>
  <si>
    <t>PNN LN</t>
  </si>
  <si>
    <t>GB00BNNTLN49</t>
  </si>
  <si>
    <t>EDP Renovaveis SA</t>
  </si>
  <si>
    <t>EDPR PL</t>
  </si>
  <si>
    <t>Drax Group PLC</t>
  </si>
  <si>
    <t>DRX LN</t>
  </si>
  <si>
    <t>GB00B1VNSX38</t>
  </si>
  <si>
    <t>TietoEVRY Oyj</t>
  </si>
  <si>
    <t>TIETO FH</t>
  </si>
  <si>
    <t>FI0009000277</t>
  </si>
  <si>
    <t>Sopra Steria Group</t>
  </si>
  <si>
    <t>SOP FP</t>
  </si>
  <si>
    <t>FR0000050809</t>
  </si>
  <si>
    <t>Softcat PLC</t>
  </si>
  <si>
    <t>SCT LN</t>
  </si>
  <si>
    <t>GB00BYZDVK82</t>
  </si>
  <si>
    <t>Serco Group PLC</t>
  </si>
  <si>
    <t>SRP LN</t>
  </si>
  <si>
    <t>GB0007973794</t>
  </si>
  <si>
    <t>Mycronic AB</t>
  </si>
  <si>
    <t>MYCR SS</t>
  </si>
  <si>
    <t>SE0000375115</t>
  </si>
  <si>
    <t>GN Store Nord AS</t>
  </si>
  <si>
    <t>GN DC</t>
  </si>
  <si>
    <t>DK0010272632</t>
  </si>
  <si>
    <t>Computacenter PLC</t>
  </si>
  <si>
    <t>CCC LN</t>
  </si>
  <si>
    <t>GB00BV9FP302</t>
  </si>
  <si>
    <t>Comet Holding AG</t>
  </si>
  <si>
    <t>COTN SW</t>
  </si>
  <si>
    <t>CH0360826991</t>
  </si>
  <si>
    <t>Wihlborgs Fastigheter AB</t>
  </si>
  <si>
    <t>WIHL SS</t>
  </si>
  <si>
    <t>Wallenstam AB Class B</t>
  </si>
  <si>
    <t>WALLB SS</t>
  </si>
  <si>
    <t>SE0017780133</t>
  </si>
  <si>
    <t>TAG Immobilien AG</t>
  </si>
  <si>
    <t>TEG GR</t>
  </si>
  <si>
    <t>DE0008303504</t>
  </si>
  <si>
    <t>Shaftesbury Capital PLC</t>
  </si>
  <si>
    <t>SHC LN</t>
  </si>
  <si>
    <t>GB00B62G9D36</t>
  </si>
  <si>
    <t>Safestore Holdings PLC</t>
  </si>
  <si>
    <t>SAFE LN</t>
  </si>
  <si>
    <t>GB00B1N7Z094</t>
  </si>
  <si>
    <t>Derwent London PLC</t>
  </si>
  <si>
    <t>DLN LN</t>
  </si>
  <si>
    <t>GB0002652740</t>
  </si>
  <si>
    <t>Covivio SA/France</t>
  </si>
  <si>
    <t>COV FP</t>
  </si>
  <si>
    <t>FR0000064578</t>
  </si>
  <si>
    <t>Big Yellow Group PLC</t>
  </si>
  <si>
    <t>BYG LN</t>
  </si>
  <si>
    <t>GB0002869419</t>
  </si>
  <si>
    <t>voestalpine AG</t>
  </si>
  <si>
    <t>VOE AV</t>
  </si>
  <si>
    <t>AT0000937503</t>
  </si>
  <si>
    <t>Viscofan SA Ordinary Shares</t>
  </si>
  <si>
    <t>VIS SM</t>
  </si>
  <si>
    <t>ES0184262212</t>
  </si>
  <si>
    <t>Vidrala SA</t>
  </si>
  <si>
    <t>VID SM</t>
  </si>
  <si>
    <t>ES0183746314</t>
  </si>
  <si>
    <t>Verallia SA</t>
  </si>
  <si>
    <t>VRLA FP</t>
  </si>
  <si>
    <t>FR0013447729</t>
  </si>
  <si>
    <t>Vallourec SACA</t>
  </si>
  <si>
    <t>VK FP</t>
  </si>
  <si>
    <t>FR0013506730</t>
  </si>
  <si>
    <t>LANXESS AG</t>
  </si>
  <si>
    <t>LXS GR</t>
  </si>
  <si>
    <t>DE0005470405</t>
  </si>
  <si>
    <t>Kemira Oyj</t>
  </si>
  <si>
    <t>KEMIRA FH</t>
  </si>
  <si>
    <t>FI0009004824</t>
  </si>
  <si>
    <t>Johnson Matthey PLC</t>
  </si>
  <si>
    <t>JMAT LN</t>
  </si>
  <si>
    <t>GB00BZ4BQC70</t>
  </si>
  <si>
    <t>Gerresheimer AG</t>
  </si>
  <si>
    <t>GXI GR</t>
  </si>
  <si>
    <t>DE000A0LD6E6</t>
  </si>
  <si>
    <t>FUCHS SE PREFERENCE SHR</t>
  </si>
  <si>
    <t>FPE3 GR</t>
  </si>
  <si>
    <t>DE000A3E5D64</t>
  </si>
  <si>
    <t>Clariant AG</t>
  </si>
  <si>
    <t>CLN SW</t>
  </si>
  <si>
    <t>CH0012142631</t>
  </si>
  <si>
    <t>Azelis Group NV</t>
  </si>
  <si>
    <t>AZE BB</t>
  </si>
  <si>
    <t>BE0974400328</t>
  </si>
  <si>
    <t>Aurubis AG</t>
  </si>
  <si>
    <t>NDA GR</t>
  </si>
  <si>
    <t>DE0006766504</t>
  </si>
  <si>
    <t>easyJet PLC Ordinary Shares</t>
  </si>
  <si>
    <t>EZJ LN</t>
  </si>
  <si>
    <t>GB00B7KR2P84</t>
  </si>
  <si>
    <t>Signify NV</t>
  </si>
  <si>
    <t>LIGHT NA</t>
  </si>
  <si>
    <t>NL0011821392</t>
  </si>
  <si>
    <t>Cargotec Oyj Class B</t>
  </si>
  <si>
    <t>HIAB FH</t>
  </si>
  <si>
    <t>FI4000571013</t>
  </si>
  <si>
    <t>Sulzer AG</t>
  </si>
  <si>
    <t>SUN SW</t>
  </si>
  <si>
    <t>CH0038388911</t>
  </si>
  <si>
    <t>Spectris PLC</t>
  </si>
  <si>
    <t>SXS LN</t>
  </si>
  <si>
    <t>GB0003308607</t>
  </si>
  <si>
    <t>KION Group AG</t>
  </si>
  <si>
    <t>KGX GR</t>
  </si>
  <si>
    <t>DE000KGX8881</t>
  </si>
  <si>
    <t>RS GROUP PLC</t>
  </si>
  <si>
    <t>RS1 LN</t>
  </si>
  <si>
    <t>GB0003096442</t>
  </si>
  <si>
    <t>Bucher Industries AG</t>
  </si>
  <si>
    <t>BUCN SW</t>
  </si>
  <si>
    <t>CH0002432174</t>
  </si>
  <si>
    <t>Loomis AB</t>
  </si>
  <si>
    <t>LOOMIS SS</t>
  </si>
  <si>
    <t>SE0014504817</t>
  </si>
  <si>
    <t>Iveco Group NV Common</t>
  </si>
  <si>
    <t>IVG IM</t>
  </si>
  <si>
    <t>NL0015000LU4</t>
  </si>
  <si>
    <t>QinetiQ Group PLC</t>
  </si>
  <si>
    <t>QQ/ LN</t>
  </si>
  <si>
    <t>GB00B0WMWD03</t>
  </si>
  <si>
    <t>FLSmidth &amp; Co A/S</t>
  </si>
  <si>
    <t>FLS DC</t>
  </si>
  <si>
    <t>DK0010234467</t>
  </si>
  <si>
    <t>HOCHTIEF AG</t>
  </si>
  <si>
    <t>HOT GR</t>
  </si>
  <si>
    <t>DE0006070006</t>
  </si>
  <si>
    <t>Frontline PLC</t>
  </si>
  <si>
    <t>FRO NO</t>
  </si>
  <si>
    <t>CY0200352116</t>
  </si>
  <si>
    <t>TOMRA Systems ASA</t>
  </si>
  <si>
    <t>TOM NO</t>
  </si>
  <si>
    <t>NO0012470089</t>
  </si>
  <si>
    <t>Hexpol AB Class B</t>
  </si>
  <si>
    <t>HPOLB SS</t>
  </si>
  <si>
    <t>SE0007074281</t>
  </si>
  <si>
    <t>SFS Group AG</t>
  </si>
  <si>
    <t>SFSN SW</t>
  </si>
  <si>
    <t>CH0239229302</t>
  </si>
  <si>
    <t>Alten SA Ordinary Shares</t>
  </si>
  <si>
    <t>ATE FP</t>
  </si>
  <si>
    <t>FR0000071946</t>
  </si>
  <si>
    <t>Aeroports de Paris SA</t>
  </si>
  <si>
    <t>ADP FP</t>
  </si>
  <si>
    <t>FR0010340141</t>
  </si>
  <si>
    <t>Tecan Group AG</t>
  </si>
  <si>
    <t>TECN SW</t>
  </si>
  <si>
    <t>CH0012100191</t>
  </si>
  <si>
    <t>Grifols SA Common Shares</t>
  </si>
  <si>
    <t>GRF SM</t>
  </si>
  <si>
    <t>ES0171996087</t>
  </si>
  <si>
    <t>Financiere de Tubize SA</t>
  </si>
  <si>
    <t>TUB BB</t>
  </si>
  <si>
    <t>BE0003823409</t>
  </si>
  <si>
    <t>DiaSorin SpA Ordinary Shares</t>
  </si>
  <si>
    <t>DIA IM</t>
  </si>
  <si>
    <t>IT0003492391</t>
  </si>
  <si>
    <t>Carl Zeiss Meditec AG</t>
  </si>
  <si>
    <t>AFX GR</t>
  </si>
  <si>
    <t>DE0005313704</t>
  </si>
  <si>
    <t>Bavarian Nordic A/S Common Shares</t>
  </si>
  <si>
    <t>BAVA DC</t>
  </si>
  <si>
    <t>DK0015998017</t>
  </si>
  <si>
    <t>Amplifon SpA Ordinary Shares</t>
  </si>
  <si>
    <t>AMP IM</t>
  </si>
  <si>
    <t>IT0004056880</t>
  </si>
  <si>
    <t>Ambu A/S Class B</t>
  </si>
  <si>
    <t>AMBUB DC</t>
  </si>
  <si>
    <t>DK0060946788</t>
  </si>
  <si>
    <t>Wendel SE</t>
  </si>
  <si>
    <t>MF FP</t>
  </si>
  <si>
    <t>FR0000121204</t>
  </si>
  <si>
    <t>TP ICAP Group PLC</t>
  </si>
  <si>
    <t>TCAP LN</t>
  </si>
  <si>
    <t>JE00BMDZN391</t>
  </si>
  <si>
    <t>TBC Bank Group PLC</t>
  </si>
  <si>
    <t>TBCG LN</t>
  </si>
  <si>
    <t>GB00BYT18307</t>
  </si>
  <si>
    <t>Mandatum Oyj</t>
  </si>
  <si>
    <t>MANTA FH</t>
  </si>
  <si>
    <t>FI4000552526</t>
  </si>
  <si>
    <t>Man Group PLC/Jersey</t>
  </si>
  <si>
    <t>EMG LN</t>
  </si>
  <si>
    <t>JE00BJ1DLW90</t>
  </si>
  <si>
    <t>Bridgepoint Group PLC</t>
  </si>
  <si>
    <t>BPT LN</t>
  </si>
  <si>
    <t>GB00BND88V85</t>
  </si>
  <si>
    <t>Ringkjoebing Landbobank A/S</t>
  </si>
  <si>
    <t>RILBA DC</t>
  </si>
  <si>
    <t>DK0060854669</t>
  </si>
  <si>
    <t>Azimut Holding SpA</t>
  </si>
  <si>
    <t>AZM IM</t>
  </si>
  <si>
    <t>IT0003261697</t>
  </si>
  <si>
    <t>Allfunds Group Plc</t>
  </si>
  <si>
    <t>ALLFG NA</t>
  </si>
  <si>
    <t>GB00BNTJ3546</t>
  </si>
  <si>
    <t>Var Energi ASA</t>
  </si>
  <si>
    <t>VAR NO</t>
  </si>
  <si>
    <t>NO0011202772</t>
  </si>
  <si>
    <t>SBM Offshore NV</t>
  </si>
  <si>
    <t>SBMO NA</t>
  </si>
  <si>
    <t>NL0000360618</t>
  </si>
  <si>
    <t>Rubis SCA Rubis</t>
  </si>
  <si>
    <t>RUI FP</t>
  </si>
  <si>
    <t>FR0013269123</t>
  </si>
  <si>
    <t>Koninklijke Vopak NV</t>
  </si>
  <si>
    <t>VPK NA</t>
  </si>
  <si>
    <t>NL0009432491</t>
  </si>
  <si>
    <t>Tate &amp; Lyle PLC</t>
  </si>
  <si>
    <t>TATE LN</t>
  </si>
  <si>
    <t>GB00BP92CJ43</t>
  </si>
  <si>
    <t>Royal Unibrew A/S</t>
  </si>
  <si>
    <t>RBREW DC</t>
  </si>
  <si>
    <t>DK0060634707</t>
  </si>
  <si>
    <t>Redcare Pharmacy NV</t>
  </si>
  <si>
    <t>RDC GR</t>
  </si>
  <si>
    <t>NL0012044747</t>
  </si>
  <si>
    <t>Puig Brands SA Class B</t>
  </si>
  <si>
    <t>PUIG SM</t>
  </si>
  <si>
    <t>ES0105777017</t>
  </si>
  <si>
    <t>Ocado Group PLC</t>
  </si>
  <si>
    <t>OCDO LN</t>
  </si>
  <si>
    <t>GB00B3MBS747</t>
  </si>
  <si>
    <t>Greggs PLC</t>
  </si>
  <si>
    <t>GRG LN</t>
  </si>
  <si>
    <t>GB00B63QSB39</t>
  </si>
  <si>
    <t>Glanbia PLC</t>
  </si>
  <si>
    <t>GLB ID</t>
  </si>
  <si>
    <t>IE0000669501</t>
  </si>
  <si>
    <t>Bakkafrost P/F</t>
  </si>
  <si>
    <t>BAKKA NO</t>
  </si>
  <si>
    <t>FO0000000179</t>
  </si>
  <si>
    <t>Axfood AB CLASS B</t>
  </si>
  <si>
    <t>AXFO SS</t>
  </si>
  <si>
    <t>SE0006993770</t>
  </si>
  <si>
    <t>Vistry Group PLC</t>
  </si>
  <si>
    <t>VTY LN</t>
  </si>
  <si>
    <t>GB0001859296</t>
  </si>
  <si>
    <t>Valeo SE</t>
  </si>
  <si>
    <t>FR FP</t>
  </si>
  <si>
    <t>FR0013176526</t>
  </si>
  <si>
    <t>Thule Group AB</t>
  </si>
  <si>
    <t>THULE SS</t>
  </si>
  <si>
    <t>SE0006422390</t>
  </si>
  <si>
    <t>SEB SA</t>
  </si>
  <si>
    <t>SK FP</t>
  </si>
  <si>
    <t>FR0000121709</t>
  </si>
  <si>
    <t>Puma SE</t>
  </si>
  <si>
    <t>PUM GR</t>
  </si>
  <si>
    <t>DE0006969603</t>
  </si>
  <si>
    <t>JD Sports Fashion PLC</t>
  </si>
  <si>
    <t>JD/ LN</t>
  </si>
  <si>
    <t>GB00BM8Q5M07</t>
  </si>
  <si>
    <t>Grafton Group PLC</t>
  </si>
  <si>
    <t>GFTU LN</t>
  </si>
  <si>
    <t>IE00B00MZ448</t>
  </si>
  <si>
    <t>Christian Dior SE</t>
  </si>
  <si>
    <t>CDI FP</t>
  </si>
  <si>
    <t>FR0000130403</t>
  </si>
  <si>
    <t>Carnival PLC ORDINARY SHARES</t>
  </si>
  <si>
    <t>CCL LN</t>
  </si>
  <si>
    <t>GB0031215220</t>
  </si>
  <si>
    <t>Inficon Holding AG</t>
  </si>
  <si>
    <t>IFCN SW</t>
  </si>
  <si>
    <t>CH0011029946</t>
  </si>
  <si>
    <t>Husqvarna AB Class B</t>
  </si>
  <si>
    <t>HUSQB SS</t>
  </si>
  <si>
    <t>SE0001662230</t>
  </si>
  <si>
    <t>Elekta AB B Shares</t>
  </si>
  <si>
    <t>EKTAB SS</t>
  </si>
  <si>
    <t>SE0000163628</t>
  </si>
  <si>
    <t>Bachem Holding AG</t>
  </si>
  <si>
    <t>BANB SW</t>
  </si>
  <si>
    <t>CH1176493729</t>
  </si>
  <si>
    <t>Kinnevik AB B Shares</t>
  </si>
  <si>
    <t>KINVB SS</t>
  </si>
  <si>
    <t>SE0022060521</t>
  </si>
  <si>
    <t>Fugro NV</t>
  </si>
  <si>
    <t>FUR NA</t>
  </si>
  <si>
    <t>NL00150003E1</t>
  </si>
  <si>
    <t>Playtech Plc</t>
  </si>
  <si>
    <t>PTEC LN</t>
  </si>
  <si>
    <t>IM00B7S9G985</t>
  </si>
  <si>
    <t>Electrolux AB Class B</t>
  </si>
  <si>
    <t>ELUXB SS</t>
  </si>
  <si>
    <t>SE0016589188</t>
  </si>
  <si>
    <t>Stoxx 600</t>
  </si>
  <si>
    <t xml:space="preserve">PAB Portfolio </t>
  </si>
  <si>
    <t xml:space="preserve">ESG Portfolio </t>
  </si>
  <si>
    <t>ISIN</t>
  </si>
  <si>
    <t>Μαϊ-21</t>
  </si>
  <si>
    <t>Μαϊ-22</t>
  </si>
  <si>
    <t>Μαϊ-23</t>
  </si>
  <si>
    <t>Μαϊ-24</t>
  </si>
  <si>
    <t>Μαϊ-25</t>
  </si>
  <si>
    <t xml:space="preserve">Commulative Return </t>
  </si>
  <si>
    <t xml:space="preserve">Beta </t>
  </si>
  <si>
    <t>ESG Portfolio Return</t>
  </si>
  <si>
    <t>Cummulative Return</t>
  </si>
  <si>
    <t>Stoxx</t>
  </si>
  <si>
    <t>Difference</t>
  </si>
  <si>
    <t>Eurostox600</t>
  </si>
  <si>
    <t>Rebalance Marker</t>
  </si>
  <si>
    <t>Difference PAB&lt;&gt;ESG</t>
  </si>
  <si>
    <t>Difference PAB&lt;&gt;Eurostoxx600</t>
  </si>
  <si>
    <t>PAB Portfolio Return</t>
  </si>
  <si>
    <t>Stoxx600</t>
  </si>
  <si>
    <t xml:space="preserve">Rebalancing Date </t>
  </si>
  <si>
    <t>ESG Return (%)</t>
  </si>
  <si>
    <t>PAB Return (%)</t>
  </si>
  <si>
    <t>Difference (ESG–PAB)</t>
  </si>
  <si>
    <t xml:space="preserve">Company </t>
  </si>
  <si>
    <t>PAB Portfolio</t>
  </si>
  <si>
    <t xml:space="preserve">Flag </t>
  </si>
  <si>
    <t>Contribution ESG</t>
  </si>
  <si>
    <t>Contribution PAB</t>
  </si>
  <si>
    <t>Common</t>
  </si>
  <si>
    <t>Total Added ESG</t>
  </si>
  <si>
    <t>Total Removed PAB</t>
  </si>
  <si>
    <t>Top-10 Stocks</t>
  </si>
  <si>
    <t xml:space="preserve">Net Impact </t>
  </si>
  <si>
    <t xml:space="preserve">Sector Contribution </t>
  </si>
  <si>
    <t>ESG Portfolio</t>
  </si>
  <si>
    <t>Removed</t>
  </si>
  <si>
    <t>Added</t>
  </si>
  <si>
    <t>Worst 10 Stocks</t>
  </si>
  <si>
    <t>Metric</t>
  </si>
  <si>
    <t>Benchmark - Eurostoxx600</t>
  </si>
  <si>
    <t>Comparison of ESG vs PAB Portfolios</t>
  </si>
  <si>
    <t>Final Cumulative Return</t>
  </si>
  <si>
    <t>Average Monthly Return</t>
  </si>
  <si>
    <t xml:space="preserve">Metrics </t>
  </si>
  <si>
    <t>Best Month</t>
  </si>
  <si>
    <t>Cumulative Return</t>
  </si>
  <si>
    <t>Slightly higher final outcome (+0.13%)</t>
  </si>
  <si>
    <t>Slightly lower final outcome</t>
  </si>
  <si>
    <t>Worst Month</t>
  </si>
  <si>
    <t xml:space="preserve">22-Jun </t>
  </si>
  <si>
    <t>Performance Consistency</t>
  </si>
  <si>
    <t>Outperformed for most of the observation period</t>
  </si>
  <si>
    <t>Outperformance mainly in the final months</t>
  </si>
  <si>
    <t>Standard Deviation (monthly)</t>
  </si>
  <si>
    <t>Sharpe Ratio</t>
  </si>
  <si>
    <t>Lower (0.3626)</t>
  </si>
  <si>
    <t>Higher (0.3746), showing better risk–return balance</t>
  </si>
  <si>
    <t>Sharpe Ratio (yearly)</t>
  </si>
  <si>
    <t>Volatility (σ)</t>
  </si>
  <si>
    <t>Slightly higher monthly standard deviation</t>
  </si>
  <si>
    <t>Slightly lower monthly standard deviation</t>
  </si>
  <si>
    <t>Running Peak</t>
  </si>
  <si>
    <t>Maximum Drawdown</t>
  </si>
  <si>
    <t>Smaller (–4.96%), more resilient in downturns</t>
  </si>
  <si>
    <t>Larger (–5.38%), less resilient</t>
  </si>
  <si>
    <t>Trough Value</t>
  </si>
  <si>
    <t>Diversification (HHI)</t>
  </si>
  <si>
    <t>Better diversification, broader spread of weights</t>
  </si>
  <si>
    <t>More concentrated due to strict exclusions</t>
  </si>
  <si>
    <t>Rebalancing Impact</t>
  </si>
  <si>
    <t>Smoother effect, less sensitive to rebalancing</t>
  </si>
  <si>
    <t>Stronger deviations after rebalancing</t>
  </si>
  <si>
    <t>CAGR</t>
  </si>
  <si>
    <t>Sector Contributors</t>
  </si>
  <si>
    <t>Banks were the strongest positive contributors; Consumer Staples included several weak performers</t>
  </si>
  <si>
    <t>Similar pattern: Banks contributed positively, Consumer Staples weaker</t>
  </si>
  <si>
    <t>Beta</t>
  </si>
  <si>
    <t>Company Contributors</t>
  </si>
  <si>
    <t>Included weaker additions (e.g., British American Tobacco)</t>
  </si>
  <si>
    <t>Avoided weak excluded firms</t>
  </si>
  <si>
    <t>R²</t>
  </si>
  <si>
    <t>Beta Sensitivity</t>
  </si>
  <si>
    <t>More dependent on high-beta stocks</t>
  </si>
  <si>
    <t>More balanced and less reliant on beta</t>
  </si>
  <si>
    <t>Market Cap Dependence</t>
  </si>
  <si>
    <t>More tilted towards large-cap companies</t>
  </si>
  <si>
    <t>Less dependent on company size</t>
  </si>
  <si>
    <t>Exclusion Effect</t>
  </si>
  <si>
    <t>Relaxing exclusions introduced weaker performers</t>
  </si>
  <si>
    <t>Stricter exclusions avoided low-value contributors</t>
  </si>
  <si>
    <t>CAGR (annual growth)</t>
  </si>
  <si>
    <t>15.69% (almost identical)</t>
  </si>
  <si>
    <t xml:space="preserve">Total Commulative Return </t>
  </si>
  <si>
    <t>Stock’s market sensitivity (Beta) &lt;&gt;  Cumulative Return, Market Capitalization &lt;&gt; Cumulative Retutn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</si>
</sst>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00"/>
    <numFmt numFmtId="166" formatCode="[$-409]mmm\-yy;@"/>
    <numFmt numFmtId="167" formatCode="0.000"/>
    <numFmt numFmtId="168" formatCode="d/mm/yyyy;@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161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  <family val="2"/>
      <charset val="161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9C0006"/>
      <name val="Calibri"/>
      <family val="2"/>
      <charset val="161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charset val="161"/>
      <scheme val="minor"/>
    </font>
    <font>
      <sz val="11"/>
      <color rgb="FF9C0006"/>
      <name val="Aptos Narrow"/>
      <family val="2"/>
      <scheme val="minor"/>
    </font>
    <font>
      <b/>
      <sz val="11"/>
      <color rgb="FF153D64"/>
      <name val="Aptos Narrow"/>
      <family val="2"/>
      <scheme val="minor"/>
    </font>
    <font>
      <b/>
      <sz val="11"/>
      <color rgb="FF000000"/>
      <name val="Aptos Narrow"/>
      <family val="2"/>
    </font>
    <font>
      <b/>
      <sz val="11"/>
      <color theme="4" tint="-0.249977111117893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0"/>
      <name val="Aptos Narrow"/>
      <family val="2"/>
    </font>
    <font>
      <b/>
      <sz val="11"/>
      <color theme="3" tint="9.9978637043366805E-2"/>
      <name val="Aptos Narrow"/>
      <family val="2"/>
      <scheme val="minor"/>
    </font>
    <font>
      <sz val="11"/>
      <color theme="3" tint="9.9978637043366805E-2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153D64"/>
      <name val="Aptos Narrow"/>
      <family val="2"/>
      <scheme val="minor"/>
    </font>
    <font>
      <b/>
      <sz val="11"/>
      <color theme="0"/>
      <name val="Aptos Narrow"/>
      <family val="2"/>
      <charset val="161"/>
      <scheme val="minor"/>
    </font>
    <font>
      <sz val="11"/>
      <color theme="3"/>
      <name val="Aptos Narrow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002060"/>
        <bgColor indexed="64"/>
      </patternFill>
    </fill>
  </fills>
  <borders count="2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104861"/>
      </left>
      <right/>
      <top/>
      <bottom/>
      <diagonal/>
    </border>
    <border>
      <left style="thin">
        <color rgb="FF156082"/>
      </left>
      <right style="thin">
        <color rgb="FF156082"/>
      </right>
      <top/>
      <bottom style="thin">
        <color rgb="FF156082"/>
      </bottom>
      <diagonal/>
    </border>
    <border>
      <left style="thin">
        <color rgb="FF156082"/>
      </left>
      <right style="thin">
        <color rgb="FF156082"/>
      </right>
      <top style="thin">
        <color rgb="FF156082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156082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theme="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0" fontId="1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3" fillId="2" borderId="1" applyNumberFormat="0" applyAlignment="0" applyProtection="0"/>
    <xf numFmtId="0" fontId="11" fillId="20" borderId="0" applyNumberFormat="0" applyBorder="0" applyAlignment="0" applyProtection="0"/>
  </cellStyleXfs>
  <cellXfs count="178">
    <xf numFmtId="0" fontId="0" fillId="0" borderId="0" xfId="0"/>
    <xf numFmtId="9" fontId="0" fillId="0" borderId="0" xfId="1" applyFont="1"/>
    <xf numFmtId="10" fontId="0" fillId="0" borderId="0" xfId="1" applyNumberFormat="1" applyFont="1"/>
    <xf numFmtId="0" fontId="0" fillId="3" borderId="0" xfId="0" applyFill="1"/>
    <xf numFmtId="10" fontId="0" fillId="3" borderId="0" xfId="1" applyNumberFormat="1" applyFont="1" applyFill="1"/>
    <xf numFmtId="0" fontId="0" fillId="4" borderId="0" xfId="0" applyFill="1"/>
    <xf numFmtId="10" fontId="0" fillId="4" borderId="0" xfId="1" applyNumberFormat="1" applyFont="1" applyFill="1"/>
    <xf numFmtId="0" fontId="0" fillId="5" borderId="0" xfId="0" applyFill="1"/>
    <xf numFmtId="10" fontId="0" fillId="5" borderId="0" xfId="1" applyNumberFormat="1" applyFont="1" applyFill="1"/>
    <xf numFmtId="0" fontId="0" fillId="6" borderId="0" xfId="0" applyFill="1"/>
    <xf numFmtId="10" fontId="0" fillId="6" borderId="0" xfId="1" applyNumberFormat="1" applyFont="1" applyFill="1"/>
    <xf numFmtId="0" fontId="0" fillId="7" borderId="0" xfId="0" applyFill="1"/>
    <xf numFmtId="10" fontId="0" fillId="7" borderId="0" xfId="1" applyNumberFormat="1" applyFont="1" applyFill="1"/>
    <xf numFmtId="0" fontId="0" fillId="8" borderId="0" xfId="0" applyFill="1"/>
    <xf numFmtId="10" fontId="0" fillId="8" borderId="0" xfId="1" applyNumberFormat="1" applyFont="1" applyFill="1"/>
    <xf numFmtId="0" fontId="0" fillId="9" borderId="0" xfId="0" applyFill="1"/>
    <xf numFmtId="10" fontId="0" fillId="9" borderId="0" xfId="1" applyNumberFormat="1" applyFont="1" applyFill="1"/>
    <xf numFmtId="0" fontId="0" fillId="10" borderId="0" xfId="0" applyFill="1"/>
    <xf numFmtId="10" fontId="0" fillId="10" borderId="0" xfId="1" applyNumberFormat="1" applyFont="1" applyFill="1"/>
    <xf numFmtId="0" fontId="0" fillId="11" borderId="0" xfId="0" applyFill="1"/>
    <xf numFmtId="10" fontId="0" fillId="11" borderId="0" xfId="1" applyNumberFormat="1" applyFont="1" applyFill="1"/>
    <xf numFmtId="0" fontId="0" fillId="12" borderId="0" xfId="0" applyFill="1"/>
    <xf numFmtId="10" fontId="0" fillId="12" borderId="0" xfId="1" applyNumberFormat="1" applyFont="1" applyFill="1"/>
    <xf numFmtId="0" fontId="4" fillId="0" borderId="0" xfId="0" applyFont="1"/>
    <xf numFmtId="10" fontId="0" fillId="0" borderId="0" xfId="0" applyNumberFormat="1"/>
    <xf numFmtId="164" fontId="0" fillId="0" borderId="0" xfId="0" applyNumberFormat="1"/>
    <xf numFmtId="0" fontId="5" fillId="0" borderId="0" xfId="0" applyFont="1"/>
    <xf numFmtId="0" fontId="0" fillId="5" borderId="3" xfId="0" applyFill="1" applyBorder="1"/>
    <xf numFmtId="2" fontId="0" fillId="3" borderId="0" xfId="0" applyNumberFormat="1" applyFill="1"/>
    <xf numFmtId="0" fontId="0" fillId="0" borderId="0" xfId="0" applyAlignment="1">
      <alignment horizontal="center"/>
    </xf>
    <xf numFmtId="10" fontId="7" fillId="13" borderId="0" xfId="0" applyNumberFormat="1" applyFont="1" applyFill="1"/>
    <xf numFmtId="10" fontId="7" fillId="0" borderId="0" xfId="0" applyNumberFormat="1" applyFont="1"/>
    <xf numFmtId="0" fontId="7" fillId="0" borderId="0" xfId="0" applyFont="1"/>
    <xf numFmtId="0" fontId="6" fillId="0" borderId="0" xfId="0" applyFont="1"/>
    <xf numFmtId="2" fontId="0" fillId="4" borderId="0" xfId="0" applyNumberFormat="1" applyFill="1"/>
    <xf numFmtId="2" fontId="0" fillId="0" borderId="0" xfId="0" applyNumberFormat="1"/>
    <xf numFmtId="2" fontId="0" fillId="5" borderId="0" xfId="0" applyNumberFormat="1" applyFill="1"/>
    <xf numFmtId="2" fontId="0" fillId="6" borderId="0" xfId="0" applyNumberFormat="1" applyFill="1"/>
    <xf numFmtId="2" fontId="0" fillId="7" borderId="0" xfId="0" applyNumberFormat="1" applyFill="1"/>
    <xf numFmtId="2" fontId="0" fillId="9" borderId="0" xfId="0" applyNumberFormat="1" applyFill="1"/>
    <xf numFmtId="2" fontId="0" fillId="8" borderId="0" xfId="0" applyNumberFormat="1" applyFill="1"/>
    <xf numFmtId="2" fontId="0" fillId="11" borderId="0" xfId="0" applyNumberFormat="1" applyFill="1"/>
    <xf numFmtId="2" fontId="0" fillId="10" borderId="0" xfId="0" applyNumberFormat="1" applyFill="1"/>
    <xf numFmtId="2" fontId="0" fillId="12" borderId="0" xfId="0" applyNumberFormat="1" applyFill="1"/>
    <xf numFmtId="0" fontId="6" fillId="14" borderId="4" xfId="0" applyFont="1" applyFill="1" applyBorder="1"/>
    <xf numFmtId="0" fontId="6" fillId="14" borderId="0" xfId="0" applyFont="1" applyFill="1"/>
    <xf numFmtId="0" fontId="6" fillId="0" borderId="4" xfId="0" applyFont="1" applyBorder="1"/>
    <xf numFmtId="0" fontId="7" fillId="0" borderId="0" xfId="0" applyFont="1" applyAlignment="1">
      <alignment horizontal="center"/>
    </xf>
    <xf numFmtId="0" fontId="8" fillId="15" borderId="2" xfId="0" applyFont="1" applyFill="1" applyBorder="1" applyAlignment="1">
      <alignment horizontal="center"/>
    </xf>
    <xf numFmtId="0" fontId="0" fillId="16" borderId="0" xfId="0" applyFill="1"/>
    <xf numFmtId="1" fontId="0" fillId="17" borderId="0" xfId="0" applyNumberFormat="1" applyFill="1"/>
    <xf numFmtId="10" fontId="7" fillId="0" borderId="0" xfId="0" applyNumberFormat="1" applyFont="1" applyAlignment="1">
      <alignment horizontal="center"/>
    </xf>
    <xf numFmtId="0" fontId="9" fillId="18" borderId="0" xfId="0" applyFont="1" applyFill="1"/>
    <xf numFmtId="165" fontId="0" fillId="0" borderId="0" xfId="0" applyNumberFormat="1"/>
    <xf numFmtId="10" fontId="4" fillId="0" borderId="0" xfId="0" applyNumberFormat="1" applyFont="1"/>
    <xf numFmtId="2" fontId="0" fillId="3" borderId="0" xfId="1" applyNumberFormat="1" applyFont="1" applyFill="1"/>
    <xf numFmtId="0" fontId="0" fillId="24" borderId="0" xfId="0" applyFill="1"/>
    <xf numFmtId="10" fontId="0" fillId="24" borderId="0" xfId="0" applyNumberFormat="1" applyFill="1"/>
    <xf numFmtId="10" fontId="4" fillId="25" borderId="0" xfId="0" applyNumberFormat="1" applyFont="1" applyFill="1"/>
    <xf numFmtId="10" fontId="0" fillId="25" borderId="0" xfId="0" applyNumberFormat="1" applyFill="1"/>
    <xf numFmtId="1" fontId="4" fillId="0" borderId="0" xfId="0" applyNumberFormat="1" applyFont="1"/>
    <xf numFmtId="1" fontId="0" fillId="0" borderId="0" xfId="0" applyNumberFormat="1"/>
    <xf numFmtId="10" fontId="0" fillId="10" borderId="0" xfId="0" applyNumberFormat="1" applyFill="1"/>
    <xf numFmtId="0" fontId="0" fillId="26" borderId="0" xfId="0" applyFill="1"/>
    <xf numFmtId="0" fontId="14" fillId="0" borderId="9" xfId="0" applyFont="1" applyBorder="1"/>
    <xf numFmtId="10" fontId="15" fillId="0" borderId="0" xfId="0" applyNumberFormat="1" applyFont="1"/>
    <xf numFmtId="0" fontId="0" fillId="27" borderId="0" xfId="0" applyFill="1"/>
    <xf numFmtId="0" fontId="0" fillId="26" borderId="10" xfId="0" applyFill="1" applyBorder="1"/>
    <xf numFmtId="10" fontId="0" fillId="26" borderId="10" xfId="0" applyNumberFormat="1" applyFill="1" applyBorder="1"/>
    <xf numFmtId="16" fontId="0" fillId="26" borderId="10" xfId="0" applyNumberFormat="1" applyFill="1" applyBorder="1"/>
    <xf numFmtId="16" fontId="0" fillId="26" borderId="10" xfId="0" applyNumberFormat="1" applyFill="1" applyBorder="1" applyAlignment="1">
      <alignment horizontal="right"/>
    </xf>
    <xf numFmtId="0" fontId="0" fillId="26" borderId="10" xfId="0" applyFill="1" applyBorder="1" applyAlignment="1">
      <alignment horizontal="right"/>
    </xf>
    <xf numFmtId="164" fontId="0" fillId="26" borderId="10" xfId="0" applyNumberFormat="1" applyFill="1" applyBorder="1"/>
    <xf numFmtId="10" fontId="4" fillId="28" borderId="0" xfId="0" applyNumberFormat="1" applyFont="1" applyFill="1"/>
    <xf numFmtId="10" fontId="0" fillId="28" borderId="0" xfId="0" applyNumberFormat="1" applyFill="1"/>
    <xf numFmtId="10" fontId="4" fillId="29" borderId="0" xfId="0" applyNumberFormat="1" applyFont="1" applyFill="1"/>
    <xf numFmtId="10" fontId="0" fillId="29" borderId="0" xfId="0" applyNumberFormat="1" applyFill="1"/>
    <xf numFmtId="166" fontId="13" fillId="0" borderId="0" xfId="0" applyNumberFormat="1" applyFont="1"/>
    <xf numFmtId="166" fontId="13" fillId="10" borderId="0" xfId="0" applyNumberFormat="1" applyFont="1" applyFill="1"/>
    <xf numFmtId="10" fontId="0" fillId="0" borderId="11" xfId="0" applyNumberFormat="1" applyBorder="1"/>
    <xf numFmtId="10" fontId="0" fillId="0" borderId="12" xfId="0" applyNumberFormat="1" applyBorder="1"/>
    <xf numFmtId="10" fontId="0" fillId="0" borderId="13" xfId="0" applyNumberFormat="1" applyBorder="1"/>
    <xf numFmtId="10" fontId="0" fillId="0" borderId="14" xfId="0" applyNumberFormat="1" applyBorder="1"/>
    <xf numFmtId="10" fontId="0" fillId="0" borderId="15" xfId="0" applyNumberFormat="1" applyBorder="1"/>
    <xf numFmtId="10" fontId="0" fillId="0" borderId="16" xfId="0" applyNumberFormat="1" applyBorder="1"/>
    <xf numFmtId="2" fontId="0" fillId="26" borderId="10" xfId="0" applyNumberFormat="1" applyFill="1" applyBorder="1"/>
    <xf numFmtId="0" fontId="4" fillId="26" borderId="10" xfId="0" applyFont="1" applyFill="1" applyBorder="1"/>
    <xf numFmtId="164" fontId="0" fillId="26" borderId="0" xfId="0" applyNumberFormat="1" applyFill="1"/>
    <xf numFmtId="10" fontId="7" fillId="26" borderId="10" xfId="0" applyNumberFormat="1" applyFont="1" applyFill="1" applyBorder="1"/>
    <xf numFmtId="10" fontId="0" fillId="26" borderId="10" xfId="1" applyNumberFormat="1" applyFont="1" applyFill="1" applyBorder="1"/>
    <xf numFmtId="0" fontId="7" fillId="26" borderId="0" xfId="0" applyFont="1" applyFill="1"/>
    <xf numFmtId="0" fontId="4" fillId="26" borderId="10" xfId="0" applyFont="1" applyFill="1" applyBorder="1" applyAlignment="1">
      <alignment wrapText="1"/>
    </xf>
    <xf numFmtId="0" fontId="0" fillId="26" borderId="10" xfId="0" applyFill="1" applyBorder="1" applyAlignment="1">
      <alignment wrapText="1"/>
    </xf>
    <xf numFmtId="10" fontId="0" fillId="26" borderId="10" xfId="0" applyNumberFormat="1" applyFill="1" applyBorder="1" applyAlignment="1">
      <alignment horizontal="center" wrapText="1"/>
    </xf>
    <xf numFmtId="0" fontId="4" fillId="26" borderId="0" xfId="0" applyFont="1" applyFill="1" applyAlignment="1">
      <alignment wrapText="1"/>
    </xf>
    <xf numFmtId="10" fontId="0" fillId="26" borderId="0" xfId="0" applyNumberFormat="1" applyFill="1" applyAlignment="1">
      <alignment horizontal="center" wrapText="1"/>
    </xf>
    <xf numFmtId="0" fontId="0" fillId="26" borderId="0" xfId="0" applyFill="1" applyAlignment="1">
      <alignment wrapText="1"/>
    </xf>
    <xf numFmtId="10" fontId="15" fillId="26" borderId="10" xfId="0" applyNumberFormat="1" applyFont="1" applyFill="1" applyBorder="1"/>
    <xf numFmtId="0" fontId="4" fillId="19" borderId="10" xfId="0" applyFont="1" applyFill="1" applyBorder="1"/>
    <xf numFmtId="0" fontId="6" fillId="19" borderId="10" xfId="0" applyFont="1" applyFill="1" applyBorder="1"/>
    <xf numFmtId="0" fontId="0" fillId="31" borderId="0" xfId="0" applyFill="1"/>
    <xf numFmtId="0" fontId="16" fillId="31" borderId="0" xfId="0" applyFont="1" applyFill="1"/>
    <xf numFmtId="0" fontId="9" fillId="31" borderId="0" xfId="0" applyFont="1" applyFill="1"/>
    <xf numFmtId="0" fontId="9" fillId="31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10" fontId="0" fillId="0" borderId="0" xfId="1" applyNumberFormat="1" applyFont="1" applyAlignment="1">
      <alignment horizontal="center"/>
    </xf>
    <xf numFmtId="0" fontId="9" fillId="31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10" fontId="9" fillId="18" borderId="0" xfId="0" applyNumberFormat="1" applyFont="1" applyFill="1" applyAlignment="1">
      <alignment horizontal="center"/>
    </xf>
    <xf numFmtId="10" fontId="0" fillId="0" borderId="0" xfId="0" applyNumberFormat="1" applyAlignment="1">
      <alignment horizontal="center"/>
    </xf>
    <xf numFmtId="10" fontId="4" fillId="0" borderId="15" xfId="0" applyNumberFormat="1" applyFont="1" applyBorder="1" applyAlignment="1">
      <alignment horizontal="center"/>
    </xf>
    <xf numFmtId="10" fontId="4" fillId="0" borderId="18" xfId="0" applyNumberFormat="1" applyFont="1" applyBorder="1" applyAlignment="1">
      <alignment horizontal="center"/>
    </xf>
    <xf numFmtId="10" fontId="4" fillId="0" borderId="12" xfId="0" applyNumberFormat="1" applyFont="1" applyBorder="1" applyAlignment="1">
      <alignment horizontal="center"/>
    </xf>
    <xf numFmtId="0" fontId="0" fillId="0" borderId="19" xfId="0" applyBorder="1"/>
    <xf numFmtId="10" fontId="4" fillId="0" borderId="19" xfId="0" applyNumberFormat="1" applyFont="1" applyBorder="1"/>
    <xf numFmtId="0" fontId="6" fillId="26" borderId="0" xfId="0" applyFont="1" applyFill="1"/>
    <xf numFmtId="0" fontId="18" fillId="26" borderId="0" xfId="0" applyFont="1" applyFill="1"/>
    <xf numFmtId="0" fontId="19" fillId="26" borderId="0" xfId="0" applyFont="1" applyFill="1"/>
    <xf numFmtId="168" fontId="18" fillId="26" borderId="0" xfId="0" applyNumberFormat="1" applyFont="1" applyFill="1"/>
    <xf numFmtId="0" fontId="20" fillId="26" borderId="0" xfId="0" applyFont="1" applyFill="1"/>
    <xf numFmtId="0" fontId="21" fillId="26" borderId="0" xfId="0" applyFont="1" applyFill="1"/>
    <xf numFmtId="10" fontId="21" fillId="26" borderId="0" xfId="0" applyNumberFormat="1" applyFont="1" applyFill="1"/>
    <xf numFmtId="14" fontId="20" fillId="26" borderId="0" xfId="0" applyNumberFormat="1" applyFont="1" applyFill="1"/>
    <xf numFmtId="10" fontId="4" fillId="26" borderId="0" xfId="1" applyNumberFormat="1" applyFont="1" applyFill="1"/>
    <xf numFmtId="0" fontId="4" fillId="26" borderId="0" xfId="0" applyFont="1" applyFill="1"/>
    <xf numFmtId="17" fontId="4" fillId="26" borderId="0" xfId="0" applyNumberFormat="1" applyFont="1" applyFill="1"/>
    <xf numFmtId="10" fontId="0" fillId="26" borderId="0" xfId="0" applyNumberFormat="1" applyFill="1"/>
    <xf numFmtId="10" fontId="6" fillId="26" borderId="0" xfId="1" applyNumberFormat="1" applyFont="1" applyFill="1"/>
    <xf numFmtId="10" fontId="7" fillId="26" borderId="0" xfId="1" applyNumberFormat="1" applyFont="1" applyFill="1"/>
    <xf numFmtId="10" fontId="7" fillId="26" borderId="0" xfId="1" applyNumberFormat="1" applyFont="1" applyFill="1" applyAlignment="1">
      <alignment horizontal="right"/>
    </xf>
    <xf numFmtId="10" fontId="6" fillId="26" borderId="0" xfId="1" applyNumberFormat="1" applyFont="1" applyFill="1" applyBorder="1"/>
    <xf numFmtId="10" fontId="7" fillId="26" borderId="0" xfId="1" applyNumberFormat="1" applyFont="1" applyFill="1" applyBorder="1"/>
    <xf numFmtId="10" fontId="7" fillId="26" borderId="0" xfId="1" applyNumberFormat="1" applyFont="1" applyFill="1" applyBorder="1" applyAlignment="1">
      <alignment horizontal="right"/>
    </xf>
    <xf numFmtId="0" fontId="12" fillId="26" borderId="0" xfId="0" applyFont="1" applyFill="1" applyAlignment="1">
      <alignment horizontal="center"/>
    </xf>
    <xf numFmtId="10" fontId="4" fillId="26" borderId="0" xfId="1" applyNumberFormat="1" applyFont="1" applyFill="1" applyAlignment="1">
      <alignment horizontal="center"/>
    </xf>
    <xf numFmtId="10" fontId="0" fillId="26" borderId="0" xfId="1" applyNumberFormat="1" applyFont="1" applyFill="1"/>
    <xf numFmtId="10" fontId="0" fillId="26" borderId="0" xfId="1" applyNumberFormat="1" applyFont="1" applyFill="1" applyAlignment="1">
      <alignment horizontal="right"/>
    </xf>
    <xf numFmtId="10" fontId="2" fillId="26" borderId="0" xfId="1" applyNumberFormat="1" applyFont="1" applyFill="1"/>
    <xf numFmtId="10" fontId="22" fillId="26" borderId="0" xfId="1" applyNumberFormat="1" applyFont="1" applyFill="1"/>
    <xf numFmtId="10" fontId="22" fillId="26" borderId="0" xfId="1" applyNumberFormat="1" applyFont="1" applyFill="1" applyBorder="1"/>
    <xf numFmtId="0" fontId="4" fillId="26" borderId="7" xfId="0" applyFont="1" applyFill="1" applyBorder="1"/>
    <xf numFmtId="0" fontId="9" fillId="31" borderId="7" xfId="0" applyFont="1" applyFill="1" applyBorder="1"/>
    <xf numFmtId="0" fontId="9" fillId="31" borderId="7" xfId="3" applyFont="1" applyFill="1" applyBorder="1"/>
    <xf numFmtId="10" fontId="9" fillId="31" borderId="0" xfId="4" applyNumberFormat="1" applyFont="1" applyFill="1"/>
    <xf numFmtId="0" fontId="16" fillId="26" borderId="0" xfId="0" applyFont="1" applyFill="1"/>
    <xf numFmtId="17" fontId="9" fillId="31" borderId="0" xfId="0" applyNumberFormat="1" applyFont="1" applyFill="1"/>
    <xf numFmtId="17" fontId="9" fillId="31" borderId="0" xfId="0" applyNumberFormat="1" applyFont="1" applyFill="1" applyAlignment="1">
      <alignment horizontal="right"/>
    </xf>
    <xf numFmtId="0" fontId="6" fillId="30" borderId="0" xfId="0" applyFont="1" applyFill="1"/>
    <xf numFmtId="0" fontId="6" fillId="30" borderId="5" xfId="0" applyFont="1" applyFill="1" applyBorder="1"/>
    <xf numFmtId="10" fontId="6" fillId="30" borderId="5" xfId="0" applyNumberFormat="1" applyFont="1" applyFill="1" applyBorder="1"/>
    <xf numFmtId="0" fontId="6" fillId="30" borderId="8" xfId="2" applyFont="1" applyFill="1" applyBorder="1"/>
    <xf numFmtId="10" fontId="6" fillId="30" borderId="6" xfId="2" applyNumberFormat="1" applyFont="1" applyFill="1" applyBorder="1"/>
    <xf numFmtId="10" fontId="24" fillId="31" borderId="7" xfId="3" applyNumberFormat="1" applyFont="1" applyFill="1" applyBorder="1"/>
    <xf numFmtId="0" fontId="0" fillId="26" borderId="19" xfId="0" applyFill="1" applyBorder="1"/>
    <xf numFmtId="0" fontId="23" fillId="26" borderId="19" xfId="0" applyFont="1" applyFill="1" applyBorder="1"/>
    <xf numFmtId="10" fontId="25" fillId="26" borderId="19" xfId="1" applyNumberFormat="1" applyFont="1" applyFill="1" applyBorder="1"/>
    <xf numFmtId="10" fontId="0" fillId="26" borderId="19" xfId="1" applyNumberFormat="1" applyFont="1" applyFill="1" applyBorder="1"/>
    <xf numFmtId="10" fontId="24" fillId="31" borderId="7" xfId="3" applyNumberFormat="1" applyFont="1" applyFill="1" applyBorder="1" applyAlignment="1">
      <alignment horizontal="right"/>
    </xf>
    <xf numFmtId="10" fontId="9" fillId="31" borderId="0" xfId="4" applyNumberFormat="1" applyFont="1" applyFill="1" applyAlignment="1">
      <alignment horizontal="right"/>
    </xf>
    <xf numFmtId="10" fontId="6" fillId="30" borderId="5" xfId="0" applyNumberFormat="1" applyFont="1" applyFill="1" applyBorder="1" applyAlignment="1">
      <alignment horizontal="right"/>
    </xf>
    <xf numFmtId="10" fontId="6" fillId="30" borderId="6" xfId="2" applyNumberFormat="1" applyFont="1" applyFill="1" applyBorder="1" applyAlignment="1">
      <alignment horizontal="right"/>
    </xf>
    <xf numFmtId="10" fontId="0" fillId="26" borderId="19" xfId="1" applyNumberFormat="1" applyFont="1" applyFill="1" applyBorder="1" applyAlignment="1">
      <alignment horizontal="right"/>
    </xf>
    <xf numFmtId="0" fontId="0" fillId="26" borderId="0" xfId="0" applyFill="1" applyAlignment="1">
      <alignment horizontal="center"/>
    </xf>
    <xf numFmtId="0" fontId="16" fillId="31" borderId="0" xfId="0" applyFont="1" applyFill="1" applyAlignment="1">
      <alignment horizontal="center"/>
    </xf>
    <xf numFmtId="167" fontId="0" fillId="26" borderId="0" xfId="0" applyNumberFormat="1" applyFill="1" applyAlignment="1">
      <alignment horizontal="center"/>
    </xf>
    <xf numFmtId="0" fontId="4" fillId="26" borderId="7" xfId="0" applyFont="1" applyFill="1" applyBorder="1" applyAlignment="1">
      <alignment horizontal="center"/>
    </xf>
    <xf numFmtId="0" fontId="9" fillId="31" borderId="15" xfId="0" applyFont="1" applyFill="1" applyBorder="1" applyAlignment="1">
      <alignment horizontal="center"/>
    </xf>
    <xf numFmtId="10" fontId="6" fillId="26" borderId="18" xfId="1" applyNumberFormat="1" applyFont="1" applyFill="1" applyBorder="1" applyAlignment="1">
      <alignment horizontal="center"/>
    </xf>
    <xf numFmtId="166" fontId="17" fillId="31" borderId="0" xfId="0" applyNumberFormat="1" applyFont="1" applyFill="1"/>
    <xf numFmtId="166" fontId="17" fillId="31" borderId="20" xfId="0" applyNumberFormat="1" applyFont="1" applyFill="1" applyBorder="1"/>
    <xf numFmtId="166" fontId="17" fillId="31" borderId="21" xfId="0" applyNumberFormat="1" applyFont="1" applyFill="1" applyBorder="1"/>
    <xf numFmtId="10" fontId="0" fillId="0" borderId="22" xfId="0" applyNumberFormat="1" applyBorder="1"/>
    <xf numFmtId="0" fontId="16" fillId="31" borderId="17" xfId="0" applyFont="1" applyFill="1" applyBorder="1"/>
    <xf numFmtId="10" fontId="16" fillId="31" borderId="0" xfId="0" applyNumberFormat="1" applyFont="1" applyFill="1" applyAlignment="1">
      <alignment horizontal="center"/>
    </xf>
    <xf numFmtId="0" fontId="9" fillId="31" borderId="10" xfId="0" applyFont="1" applyFill="1" applyBorder="1"/>
    <xf numFmtId="0" fontId="9" fillId="31" borderId="10" xfId="0" applyFont="1" applyFill="1" applyBorder="1" applyAlignment="1">
      <alignment horizontal="center"/>
    </xf>
    <xf numFmtId="10" fontId="9" fillId="31" borderId="10" xfId="0" applyNumberFormat="1" applyFont="1" applyFill="1" applyBorder="1"/>
    <xf numFmtId="0" fontId="16" fillId="31" borderId="0" xfId="0" applyFont="1" applyFill="1" applyAlignment="1">
      <alignment horizontal="center"/>
    </xf>
  </cellXfs>
  <cellStyles count="10">
    <cellStyle name="40% - Έμφαση2" xfId="3" builtinId="35"/>
    <cellStyle name="60% - Έμφαση2" xfId="4" builtinId="36"/>
    <cellStyle name="Bad 2" xfId="9" xr:uid="{61E837F1-02B4-47C2-A8FB-B17BFC68B0FF}"/>
    <cellStyle name="Input 2" xfId="8" xr:uid="{049B194E-D96E-4751-8936-F3EC32785780}"/>
    <cellStyle name="Normal 2" xfId="6" xr:uid="{1BE04323-A318-4E4F-8856-5345C5E55364}"/>
    <cellStyle name="Normal 3" xfId="5" xr:uid="{C4C08ECD-2706-4851-9FF5-A5675D3C703E}"/>
    <cellStyle name="Percent 2" xfId="7" xr:uid="{0A40AE77-9CDB-4ECE-8A01-B3C5401E8DA8}"/>
    <cellStyle name="Έμφαση1" xfId="2" builtinId="29"/>
    <cellStyle name="Κανονικό" xfId="0" builtinId="0"/>
    <cellStyle name="Ποσοστό" xfId="1" builtinId="5"/>
  </cellStyles>
  <dxfs count="3">
    <dxf>
      <font>
        <color theme="1"/>
      </font>
      <numFmt numFmtId="14" formatCode="0.00%"/>
      <fill>
        <patternFill patternType="solid">
          <fgColor indexed="64"/>
          <bgColor theme="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color theme="1"/>
      </font>
      <numFmt numFmtId="14" formatCode="0.00%"/>
      <fill>
        <patternFill patternType="solid">
          <fgColor indexed="64"/>
          <bgColor theme="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rgb="FF002060"/>
        </patternFill>
      </fill>
    </dxf>
  </dxfs>
  <tableStyles count="0" defaultTableStyle="TableStyleMedium2" defaultPivotStyle="PivotStyleLight16"/>
  <colors>
    <mruColors>
      <color rgb="FFFFCCCC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Avg ESG Score of the ESG Portfolio vs Avg ESG Score of the PAB Portfolio by Subsector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'Portfolio Board'!S1</c:f>
              <c:strCache>
                <c:ptCount val="1"/>
                <c:pt idx="0">
                  <c:v>Avg ESG Score of the ESG Portfolio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'Portfolio Board'!$L$2:$L$21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'Portfolio Board'!$S$2:$S$21</c:f>
              <c:numCache>
                <c:formatCode>0.00</c:formatCode>
                <c:ptCount val="20"/>
                <c:pt idx="0">
                  <c:v>88.815000000000012</c:v>
                </c:pt>
                <c:pt idx="1">
                  <c:v>85.79</c:v>
                </c:pt>
                <c:pt idx="2">
                  <c:v>77.100000000000009</c:v>
                </c:pt>
                <c:pt idx="3">
                  <c:v>85.093333333333334</c:v>
                </c:pt>
                <c:pt idx="4">
                  <c:v>85.023333333333341</c:v>
                </c:pt>
                <c:pt idx="5">
                  <c:v>89.204999999999998</c:v>
                </c:pt>
                <c:pt idx="6">
                  <c:v>87.334999999999994</c:v>
                </c:pt>
                <c:pt idx="7">
                  <c:v>85.83</c:v>
                </c:pt>
                <c:pt idx="8">
                  <c:v>90.704999999999998</c:v>
                </c:pt>
                <c:pt idx="9">
                  <c:v>75.88</c:v>
                </c:pt>
                <c:pt idx="10">
                  <c:v>88.36</c:v>
                </c:pt>
                <c:pt idx="11">
                  <c:v>75.615000000000009</c:v>
                </c:pt>
                <c:pt idx="12">
                  <c:v>86.71</c:v>
                </c:pt>
                <c:pt idx="13">
                  <c:v>88.34666666666665</c:v>
                </c:pt>
                <c:pt idx="14">
                  <c:v>89.254999999999995</c:v>
                </c:pt>
                <c:pt idx="15">
                  <c:v>69.03</c:v>
                </c:pt>
                <c:pt idx="16">
                  <c:v>87.134999999999991</c:v>
                </c:pt>
                <c:pt idx="17">
                  <c:v>80.55</c:v>
                </c:pt>
                <c:pt idx="18">
                  <c:v>81.77</c:v>
                </c:pt>
                <c:pt idx="19">
                  <c:v>86.02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CD357696-1D1C-475F-A50B-877A77605D4E}"/>
            </c:ext>
          </c:extLst>
        </c:ser>
        <c:ser>
          <c:idx val="1"/>
          <c:order val="1"/>
          <c:tx>
            <c:strRef>
              <c:f>'Portfolio Board'!T1</c:f>
              <c:strCache>
                <c:ptCount val="1"/>
                <c:pt idx="0">
                  <c:v>Avg ESG Score of the PAB Portfolio</c:v>
                </c:pt>
              </c:strCache>
            </c:strRef>
          </c:tx>
          <c:spPr>
            <a:solidFill>
              <a:srgbClr val="808080"/>
            </a:solidFill>
            <a:ln>
              <a:noFill/>
            </a:ln>
            <a:effectLst/>
          </c:spPr>
          <c:invertIfNegative val="0"/>
          <c:cat>
            <c:strRef>
              <c:f>'Portfolio Board'!$L$2:$L$21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'Portfolio Board'!$T$2:$T$21</c:f>
              <c:numCache>
                <c:formatCode>0.00</c:formatCode>
                <c:ptCount val="20"/>
                <c:pt idx="0">
                  <c:v>88.815000000000012</c:v>
                </c:pt>
                <c:pt idx="1">
                  <c:v>86.114000000000004</c:v>
                </c:pt>
                <c:pt idx="2">
                  <c:v>75.512500000000003</c:v>
                </c:pt>
                <c:pt idx="3">
                  <c:v>85.410000000000011</c:v>
                </c:pt>
                <c:pt idx="4">
                  <c:v>85.023333333333341</c:v>
                </c:pt>
                <c:pt idx="5">
                  <c:v>89.204999999999998</c:v>
                </c:pt>
                <c:pt idx="6">
                  <c:v>87.894999999999996</c:v>
                </c:pt>
                <c:pt idx="7">
                  <c:v>85.83</c:v>
                </c:pt>
                <c:pt idx="8">
                  <c:v>90.704999999999998</c:v>
                </c:pt>
                <c:pt idx="9">
                  <c:v>75.88</c:v>
                </c:pt>
                <c:pt idx="10">
                  <c:v>88.36</c:v>
                </c:pt>
                <c:pt idx="11">
                  <c:v>75.615000000000009</c:v>
                </c:pt>
                <c:pt idx="12">
                  <c:v>86.71</c:v>
                </c:pt>
                <c:pt idx="13">
                  <c:v>88.204999999999998</c:v>
                </c:pt>
                <c:pt idx="15">
                  <c:v>69.03</c:v>
                </c:pt>
                <c:pt idx="16">
                  <c:v>87.134999999999991</c:v>
                </c:pt>
                <c:pt idx="17">
                  <c:v>80.55</c:v>
                </c:pt>
                <c:pt idx="18">
                  <c:v>81.77</c:v>
                </c:pt>
                <c:pt idx="19">
                  <c:v>86.02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EADDE8AA-8DBD-4A8D-B096-10B971500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overlap val="-30"/>
        <c:axId val="65593351"/>
        <c:axId val="65598983"/>
      </c:barChart>
      <c:catAx>
        <c:axId val="655933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Sub-sector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98983"/>
        <c:crosses val="autoZero"/>
        <c:auto val="1"/>
        <c:lblAlgn val="ctr"/>
        <c:lblOffset val="100"/>
        <c:noMultiLvlLbl val="0"/>
      </c:catAx>
      <c:valAx>
        <c:axId val="65598983"/>
        <c:scaling>
          <c:orientation val="minMax"/>
          <c:min val="6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93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Cumulative Return vs Market Cap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'Key Performance Metrics '!$E$22</c:f>
              <c:strCache>
                <c:ptCount val="1"/>
                <c:pt idx="0">
                  <c:v>ETF Company Weight</c:v>
                </c:pt>
              </c:strCache>
            </c:strRef>
          </c:tx>
          <c:spPr>
            <a:ln w="19050" cap="rnd">
              <a:solidFill>
                <a:srgbClr val="FFFFFF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00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1385493479981669E-2"/>
                  <c:y val="-0.41204960491049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'Key Performance Metrics '!$C$23:$C$70</c:f>
              <c:numCache>
                <c:formatCode>0.00%</c:formatCode>
                <c:ptCount val="48"/>
                <c:pt idx="0">
                  <c:v>3.3864733375606804E-2</c:v>
                </c:pt>
                <c:pt idx="1">
                  <c:v>2.9287005257038201E-2</c:v>
                </c:pt>
                <c:pt idx="2">
                  <c:v>4.0654001623768421E-2</c:v>
                </c:pt>
                <c:pt idx="3">
                  <c:v>1.9171614090275346E-2</c:v>
                </c:pt>
                <c:pt idx="4">
                  <c:v>2.0938097775597297E-2</c:v>
                </c:pt>
                <c:pt idx="5">
                  <c:v>2.3306590473100464E-2</c:v>
                </c:pt>
                <c:pt idx="6">
                  <c:v>2.6864149088508205E-2</c:v>
                </c:pt>
                <c:pt idx="7">
                  <c:v>1.6806050070319989E-2</c:v>
                </c:pt>
                <c:pt idx="8">
                  <c:v>1.8921915869708039E-2</c:v>
                </c:pt>
                <c:pt idx="9">
                  <c:v>2.7625138578448505E-2</c:v>
                </c:pt>
                <c:pt idx="10">
                  <c:v>7.7211086310176036E-3</c:v>
                </c:pt>
                <c:pt idx="11">
                  <c:v>1.1533377268948763E-2</c:v>
                </c:pt>
                <c:pt idx="12">
                  <c:v>3.3676569658084299E-2</c:v>
                </c:pt>
                <c:pt idx="13">
                  <c:v>2.4934785666455239E-2</c:v>
                </c:pt>
                <c:pt idx="14">
                  <c:v>1.1268625728259485E-2</c:v>
                </c:pt>
                <c:pt idx="15">
                  <c:v>1.7878755812380742E-2</c:v>
                </c:pt>
                <c:pt idx="16">
                  <c:v>6.0051627913642047E-2</c:v>
                </c:pt>
                <c:pt idx="17">
                  <c:v>5.9591904363953674E-3</c:v>
                </c:pt>
                <c:pt idx="18">
                  <c:v>2.9835095810706758E-2</c:v>
                </c:pt>
                <c:pt idx="19">
                  <c:v>1.6949854208795578E-2</c:v>
                </c:pt>
                <c:pt idx="20">
                  <c:v>5.7821301078655463E-3</c:v>
                </c:pt>
                <c:pt idx="21">
                  <c:v>1.0404875344192099E-2</c:v>
                </c:pt>
                <c:pt idx="22">
                  <c:v>2.5156881085469429E-2</c:v>
                </c:pt>
                <c:pt idx="23">
                  <c:v>8.1946889223052377E-3</c:v>
                </c:pt>
                <c:pt idx="24">
                  <c:v>6.2188047384832412E-3</c:v>
                </c:pt>
                <c:pt idx="25">
                  <c:v>3.4561131699750725E-3</c:v>
                </c:pt>
                <c:pt idx="26">
                  <c:v>6.1554094648794688E-3</c:v>
                </c:pt>
                <c:pt idx="27">
                  <c:v>5.0897858236738092E-3</c:v>
                </c:pt>
                <c:pt idx="28">
                  <c:v>4.7378731580904887E-3</c:v>
                </c:pt>
                <c:pt idx="29">
                  <c:v>6.913897017526649E-3</c:v>
                </c:pt>
                <c:pt idx="30">
                  <c:v>-3.9050651813609116E-3</c:v>
                </c:pt>
                <c:pt idx="31">
                  <c:v>1.3847527188944442E-2</c:v>
                </c:pt>
                <c:pt idx="32">
                  <c:v>1.2087715101595897E-2</c:v>
                </c:pt>
                <c:pt idx="33">
                  <c:v>2.7696166498043517E-3</c:v>
                </c:pt>
                <c:pt idx="34">
                  <c:v>2.7047166719117666E-2</c:v>
                </c:pt>
                <c:pt idx="35">
                  <c:v>2.3105290434946024E-3</c:v>
                </c:pt>
                <c:pt idx="36">
                  <c:v>3.9236841465470684E-2</c:v>
                </c:pt>
                <c:pt idx="37">
                  <c:v>3.1870684823989581E-2</c:v>
                </c:pt>
                <c:pt idx="38">
                  <c:v>-6.3372198353798259E-3</c:v>
                </c:pt>
                <c:pt idx="39">
                  <c:v>7.6421064257174987E-3</c:v>
                </c:pt>
                <c:pt idx="40">
                  <c:v>2.6129934028673141E-2</c:v>
                </c:pt>
                <c:pt idx="41">
                  <c:v>6.7351391733627697E-3</c:v>
                </c:pt>
                <c:pt idx="42">
                  <c:v>-9.1799113923085596E-4</c:v>
                </c:pt>
                <c:pt idx="43">
                  <c:v>1.5985818735351875E-2</c:v>
                </c:pt>
                <c:pt idx="44">
                  <c:v>5.4143439658336234E-3</c:v>
                </c:pt>
                <c:pt idx="45">
                  <c:v>2.3138160637950822E-2</c:v>
                </c:pt>
                <c:pt idx="46">
                  <c:v>1.8459958818362043E-2</c:v>
                </c:pt>
                <c:pt idx="47">
                  <c:v>-1.8358999253045294E-3</c:v>
                </c:pt>
              </c:numCache>
            </c:numRef>
          </c:xVal>
          <c:yVal>
            <c:numRef>
              <c:f>'Key Performance Metrics '!$E$23:$E$70</c:f>
              <c:numCache>
                <c:formatCode>0.00%</c:formatCode>
                <c:ptCount val="48"/>
                <c:pt idx="0">
                  <c:v>6.3E-3</c:v>
                </c:pt>
                <c:pt idx="1">
                  <c:v>7.4000000000000003E-3</c:v>
                </c:pt>
                <c:pt idx="2">
                  <c:v>6.6E-3</c:v>
                </c:pt>
                <c:pt idx="3">
                  <c:v>4.5999999999999999E-3</c:v>
                </c:pt>
                <c:pt idx="4">
                  <c:v>4.5999999999999999E-3</c:v>
                </c:pt>
                <c:pt idx="5">
                  <c:v>4.0000000000000001E-3</c:v>
                </c:pt>
                <c:pt idx="6">
                  <c:v>1.2500000000000001E-2</c:v>
                </c:pt>
                <c:pt idx="7">
                  <c:v>8.0999999999999996E-3</c:v>
                </c:pt>
                <c:pt idx="8">
                  <c:v>7.1999999999999998E-3</c:v>
                </c:pt>
                <c:pt idx="9">
                  <c:v>7.9000000000000008E-3</c:v>
                </c:pt>
                <c:pt idx="10">
                  <c:v>6.1000000000000004E-3</c:v>
                </c:pt>
                <c:pt idx="11">
                  <c:v>4.7999999999999996E-3</c:v>
                </c:pt>
                <c:pt idx="12">
                  <c:v>1.43E-2</c:v>
                </c:pt>
                <c:pt idx="13">
                  <c:v>1.0999999999999999E-2</c:v>
                </c:pt>
                <c:pt idx="14">
                  <c:v>8.3000000000000001E-3</c:v>
                </c:pt>
                <c:pt idx="15">
                  <c:v>6.8999999999999999E-3</c:v>
                </c:pt>
                <c:pt idx="16">
                  <c:v>6.7000000000000002E-3</c:v>
                </c:pt>
                <c:pt idx="17">
                  <c:v>3.3999999999999998E-3</c:v>
                </c:pt>
                <c:pt idx="18">
                  <c:v>8.0000000000000002E-3</c:v>
                </c:pt>
                <c:pt idx="19">
                  <c:v>6.6E-3</c:v>
                </c:pt>
                <c:pt idx="20">
                  <c:v>1.9E-3</c:v>
                </c:pt>
                <c:pt idx="21">
                  <c:v>1.7299999999999999E-2</c:v>
                </c:pt>
                <c:pt idx="22">
                  <c:v>1.67E-2</c:v>
                </c:pt>
                <c:pt idx="23">
                  <c:v>9.7000000000000003E-3</c:v>
                </c:pt>
                <c:pt idx="24">
                  <c:v>6.3E-3</c:v>
                </c:pt>
                <c:pt idx="25">
                  <c:v>2.1899999999999999E-2</c:v>
                </c:pt>
                <c:pt idx="26">
                  <c:v>1.2699999999999999E-2</c:v>
                </c:pt>
                <c:pt idx="27">
                  <c:v>8.2000000000000007E-3</c:v>
                </c:pt>
                <c:pt idx="28">
                  <c:v>6.6E-3</c:v>
                </c:pt>
                <c:pt idx="29">
                  <c:v>3.0000000000000001E-3</c:v>
                </c:pt>
                <c:pt idx="30">
                  <c:v>3.3E-3</c:v>
                </c:pt>
                <c:pt idx="31">
                  <c:v>3.3E-3</c:v>
                </c:pt>
                <c:pt idx="32">
                  <c:v>4.5999999999999999E-3</c:v>
                </c:pt>
                <c:pt idx="33">
                  <c:v>2.7000000000000001E-3</c:v>
                </c:pt>
                <c:pt idx="34">
                  <c:v>2.1999999999999999E-2</c:v>
                </c:pt>
                <c:pt idx="35">
                  <c:v>3.5999999999999999E-3</c:v>
                </c:pt>
                <c:pt idx="36">
                  <c:v>2.3699999999999999E-2</c:v>
                </c:pt>
                <c:pt idx="37">
                  <c:v>4.4000000000000003E-3</c:v>
                </c:pt>
                <c:pt idx="38">
                  <c:v>3.3999999999999998E-3</c:v>
                </c:pt>
                <c:pt idx="39">
                  <c:v>2.5999999999999999E-3</c:v>
                </c:pt>
                <c:pt idx="40">
                  <c:v>1.5800000000000002E-2</c:v>
                </c:pt>
                <c:pt idx="41">
                  <c:v>6.4000000000000003E-3</c:v>
                </c:pt>
                <c:pt idx="42">
                  <c:v>1.1999999999999999E-3</c:v>
                </c:pt>
                <c:pt idx="43">
                  <c:v>8.2000000000000007E-3</c:v>
                </c:pt>
                <c:pt idx="44">
                  <c:v>5.4000000000000003E-3</c:v>
                </c:pt>
                <c:pt idx="45">
                  <c:v>1.04E-2</c:v>
                </c:pt>
                <c:pt idx="46">
                  <c:v>1.9E-3</c:v>
                </c:pt>
                <c:pt idx="47">
                  <c:v>1.9E-3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6A-4F38-9E6C-9E33C81A6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4082823"/>
        <c:axId val="554084871"/>
      </c:scatterChart>
      <c:valAx>
        <c:axId val="5540828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084871"/>
        <c:crosses val="autoZero"/>
        <c:crossBetween val="midCat"/>
      </c:valAx>
      <c:valAx>
        <c:axId val="554084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0828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Stoxx600 vs PAB Portfolio vs ESG 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'Sub Sector Weight Board '!$C$1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'Sub Sector Weight Board '!$B$2:$B$21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'Sub Sector Weight Board '!$C$2:$C$21</c:f>
              <c:numCache>
                <c:formatCode>General</c:formatCode>
                <c:ptCount val="20"/>
                <c:pt idx="0">
                  <c:v>0.11949999999999998</c:v>
                </c:pt>
                <c:pt idx="1">
                  <c:v>6.5799999999999997E-2</c:v>
                </c:pt>
                <c:pt idx="2">
                  <c:v>5.2600000000000008E-2</c:v>
                </c:pt>
                <c:pt idx="3">
                  <c:v>0.12140000000000009</c:v>
                </c:pt>
                <c:pt idx="4">
                  <c:v>5.8300000000000005E-2</c:v>
                </c:pt>
                <c:pt idx="5">
                  <c:v>0.12950000000000006</c:v>
                </c:pt>
                <c:pt idx="6">
                  <c:v>9.0000000000000011E-2</c:v>
                </c:pt>
                <c:pt idx="7">
                  <c:v>1.0400000000000003E-2</c:v>
                </c:pt>
                <c:pt idx="8">
                  <c:v>5.609999999999999E-2</c:v>
                </c:pt>
                <c:pt idx="9">
                  <c:v>1.4499999999999996E-2</c:v>
                </c:pt>
                <c:pt idx="10">
                  <c:v>8.2000000000000007E-3</c:v>
                </c:pt>
                <c:pt idx="11">
                  <c:v>3.5899999999999994E-2</c:v>
                </c:pt>
                <c:pt idx="12">
                  <c:v>3.2899999999999999E-2</c:v>
                </c:pt>
                <c:pt idx="13">
                  <c:v>6.2999999999999987E-2</c:v>
                </c:pt>
                <c:pt idx="14">
                  <c:v>4.2799999999999998E-2</c:v>
                </c:pt>
                <c:pt idx="15">
                  <c:v>1.1999999999999999E-3</c:v>
                </c:pt>
                <c:pt idx="16">
                  <c:v>4.1900000000000014E-2</c:v>
                </c:pt>
                <c:pt idx="17">
                  <c:v>2.3200000000000002E-2</c:v>
                </c:pt>
                <c:pt idx="18">
                  <c:v>1.5999999999999997E-2</c:v>
                </c:pt>
                <c:pt idx="19">
                  <c:v>1.2700000000000003E-2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DA-4FC8-8951-041906604610}"/>
            </c:ext>
          </c:extLst>
        </c:ser>
        <c:ser>
          <c:idx val="1"/>
          <c:order val="1"/>
          <c:tx>
            <c:strRef>
              <c:f>'Sub Sector Weight Board '!$D$1</c:f>
              <c:strCache>
                <c:ptCount val="1"/>
                <c:pt idx="0">
                  <c:v>Stoxx 600</c:v>
                </c:pt>
              </c:strCache>
            </c:strRef>
          </c:tx>
          <c:spPr>
            <a:solidFill>
              <a:srgbClr val="808080"/>
            </a:solidFill>
            <a:ln>
              <a:noFill/>
            </a:ln>
            <a:effectLst/>
          </c:spPr>
          <c:invertIfNegative val="0"/>
          <c:cat>
            <c:strRef>
              <c:f>'Sub Sector Weight Board '!$B$2:$B$21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'Sub Sector Weight Board '!$D$2:$D$21</c:f>
              <c:numCache>
                <c:formatCode>0.00%</c:formatCode>
                <c:ptCount val="20"/>
                <c:pt idx="0">
                  <c:v>0.11999196706496633</c:v>
                </c:pt>
                <c:pt idx="1">
                  <c:v>6.6070890651671849E-2</c:v>
                </c:pt>
                <c:pt idx="2">
                  <c:v>5.2816547846169293E-2</c:v>
                </c:pt>
                <c:pt idx="3">
                  <c:v>0.12189978913545545</c:v>
                </c:pt>
                <c:pt idx="4">
                  <c:v>5.8540014057636307E-2</c:v>
                </c:pt>
                <c:pt idx="5">
                  <c:v>0.13003313585701379</c:v>
                </c:pt>
                <c:pt idx="6">
                  <c:v>9.0370519128426544E-2</c:v>
                </c:pt>
                <c:pt idx="7">
                  <c:v>1.0442815543729292E-2</c:v>
                </c:pt>
                <c:pt idx="8">
                  <c:v>5.6330956923385862E-2</c:v>
                </c:pt>
                <c:pt idx="9">
                  <c:v>1.4559694748468716E-2</c:v>
                </c:pt>
                <c:pt idx="10">
                  <c:v>8.233758409478863E-3</c:v>
                </c:pt>
                <c:pt idx="11">
                  <c:v>3.6047795963450133E-2</c:v>
                </c:pt>
                <c:pt idx="12">
                  <c:v>3.3035445325835924E-2</c:v>
                </c:pt>
                <c:pt idx="13">
                  <c:v>6.3259363389898557E-2</c:v>
                </c:pt>
                <c:pt idx="14">
                  <c:v>4.2976202429962841E-2</c:v>
                </c:pt>
                <c:pt idx="15">
                  <c:v>1.2049402550456871E-3</c:v>
                </c:pt>
                <c:pt idx="16">
                  <c:v>4.2072497238678591E-2</c:v>
                </c:pt>
                <c:pt idx="17">
                  <c:v>2.3295511597549955E-2</c:v>
                </c:pt>
                <c:pt idx="18">
                  <c:v>1.6065870067275827E-2</c:v>
                </c:pt>
                <c:pt idx="19">
                  <c:v>1.2752284365900193E-2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DA-4FC8-8951-041906604610}"/>
            </c:ext>
          </c:extLst>
        </c:ser>
        <c:ser>
          <c:idx val="2"/>
          <c:order val="2"/>
          <c:tx>
            <c:strRef>
              <c:f>'Sub Sector Weight Board '!$E$1</c:f>
              <c:strCache>
                <c:ptCount val="1"/>
                <c:pt idx="0">
                  <c:v>PAB Portfolio </c:v>
                </c:pt>
              </c:strCache>
            </c:strRef>
          </c:tx>
          <c:spPr>
            <a:solidFill>
              <a:srgbClr val="161616"/>
            </a:solidFill>
            <a:ln>
              <a:noFill/>
            </a:ln>
            <a:effectLst/>
          </c:spPr>
          <c:invertIfNegative val="0"/>
          <c:cat>
            <c:strRef>
              <c:f>'Sub Sector Weight Board '!$B$2:$B$21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'Sub Sector Weight Board '!$E$2:$E$21</c:f>
              <c:numCache>
                <c:formatCode>0.00%</c:formatCode>
                <c:ptCount val="20"/>
                <c:pt idx="0">
                  <c:v>0.125380337844927</c:v>
                </c:pt>
                <c:pt idx="1">
                  <c:v>6.9037876403315476E-2</c:v>
                </c:pt>
                <c:pt idx="2">
                  <c:v>5.5188332808729409E-2</c:v>
                </c:pt>
                <c:pt idx="3">
                  <c:v>0.1273738327562691</c:v>
                </c:pt>
                <c:pt idx="4">
                  <c:v>6.1168817542755202E-2</c:v>
                </c:pt>
                <c:pt idx="5">
                  <c:v>0.13587241632567415</c:v>
                </c:pt>
                <c:pt idx="6">
                  <c:v>9.4428706326723302E-2</c:v>
                </c:pt>
                <c:pt idx="7">
                  <c:v>1.0911761619976918E-2</c:v>
                </c:pt>
                <c:pt idx="8">
                  <c:v>5.8860560276990846E-2</c:v>
                </c:pt>
                <c:pt idx="9">
                  <c:v>1.5213513797083193E-2</c:v>
                </c:pt>
                <c:pt idx="10">
                  <c:v>8.6035043542125669E-3</c:v>
                </c:pt>
                <c:pt idx="11">
                  <c:v>3.7666561745881844E-2</c:v>
                </c:pt>
                <c:pt idx="12">
                  <c:v>3.4518938201657738E-2</c:v>
                </c:pt>
                <c:pt idx="13">
                  <c:v>6.6100094428706291E-2</c:v>
                </c:pt>
                <c:pt idx="14">
                  <c:v>0</c:v>
                </c:pt>
                <c:pt idx="15">
                  <c:v>1.2999999999999999E-3</c:v>
                </c:pt>
                <c:pt idx="16">
                  <c:v>4.3961808834330082E-2</c:v>
                </c:pt>
                <c:pt idx="17">
                  <c:v>2.4341622075333118E-2</c:v>
                </c:pt>
                <c:pt idx="18">
                  <c:v>1.6787325569195249E-2</c:v>
                </c:pt>
                <c:pt idx="19">
                  <c:v>1.3324939670548736E-2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DA-4FC8-8951-041906604610}"/>
            </c:ext>
          </c:extLst>
        </c:ser>
        <c:ser>
          <c:idx val="3"/>
          <c:order val="3"/>
          <c:tx>
            <c:strRef>
              <c:f>'Sub Sector Weight Board '!$F$1</c:f>
              <c:strCache>
                <c:ptCount val="1"/>
                <c:pt idx="0">
                  <c:v>ESG Portfolio </c:v>
                </c:pt>
              </c:strCache>
            </c:strRef>
          </c:tx>
          <c:spPr>
            <a:solidFill>
              <a:srgbClr val="BFBFBF"/>
            </a:solidFill>
            <a:ln w="25400">
              <a:noFill/>
            </a:ln>
            <a:effectLst/>
          </c:spPr>
          <c:invertIfNegative val="0"/>
          <c:cat>
            <c:strRef>
              <c:f>'Sub Sector Weight Board '!$B$2:$B$21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'Sub Sector Weight Board '!$F$2:$F$21</c:f>
              <c:numCache>
                <c:formatCode>0.00%</c:formatCode>
                <c:ptCount val="20"/>
                <c:pt idx="0">
                  <c:v>0.11999196706496632</c:v>
                </c:pt>
                <c:pt idx="1">
                  <c:v>6.6070890651671849E-2</c:v>
                </c:pt>
                <c:pt idx="2">
                  <c:v>5.2816547846169293E-2</c:v>
                </c:pt>
                <c:pt idx="3">
                  <c:v>0.12189978913545545</c:v>
                </c:pt>
                <c:pt idx="4">
                  <c:v>5.8540014057636307E-2</c:v>
                </c:pt>
                <c:pt idx="5">
                  <c:v>0.13003313585701379</c:v>
                </c:pt>
                <c:pt idx="6">
                  <c:v>9.0370519128426544E-2</c:v>
                </c:pt>
                <c:pt idx="7">
                  <c:v>1.0442815543729292E-2</c:v>
                </c:pt>
                <c:pt idx="8">
                  <c:v>5.6330956923385862E-2</c:v>
                </c:pt>
                <c:pt idx="9">
                  <c:v>1.4559694748468716E-2</c:v>
                </c:pt>
                <c:pt idx="10">
                  <c:v>8.233758409478863E-3</c:v>
                </c:pt>
                <c:pt idx="11">
                  <c:v>3.6047795963450133E-2</c:v>
                </c:pt>
                <c:pt idx="12">
                  <c:v>3.3035445325835924E-2</c:v>
                </c:pt>
                <c:pt idx="13">
                  <c:v>6.3259363389898557E-2</c:v>
                </c:pt>
                <c:pt idx="14">
                  <c:v>4.2976202429962841E-2</c:v>
                </c:pt>
                <c:pt idx="15">
                  <c:v>1.2049402550456871E-3</c:v>
                </c:pt>
                <c:pt idx="16">
                  <c:v>4.2072497238678591E-2</c:v>
                </c:pt>
                <c:pt idx="17">
                  <c:v>2.3295511597549955E-2</c:v>
                </c:pt>
                <c:pt idx="18">
                  <c:v>1.6065870067275827E-2</c:v>
                </c:pt>
                <c:pt idx="19">
                  <c:v>1.2752284365900193E-2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DA-4FC8-8951-041906604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69404424"/>
        <c:axId val="769431048"/>
      </c:barChart>
      <c:catAx>
        <c:axId val="769404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9431048"/>
        <c:crosses val="autoZero"/>
        <c:auto val="1"/>
        <c:lblAlgn val="ctr"/>
        <c:lblOffset val="100"/>
        <c:noMultiLvlLbl val="0"/>
      </c:catAx>
      <c:valAx>
        <c:axId val="769431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9404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Cummulative return PAB Portfolio vs ESG Portfolio vs Eurostoxx 600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'Cummulative Chart '!$A$2</c:f>
              <c:strCache>
                <c:ptCount val="1"/>
                <c:pt idx="0">
                  <c:v>PAB Portfolio </c:v>
                </c:pt>
              </c:strCache>
            </c:strRef>
          </c:tx>
          <c:spPr>
            <a:ln w="28575" cap="rnd">
              <a:solidFill>
                <a:srgbClr val="0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'Cummulative Chart 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</c:numCache>
            </c:numRef>
          </c:cat>
          <c:val>
            <c:numRef>
              <c:f>'Cummulative Chart '!$B$2:$BC$2</c:f>
              <c:numCache>
                <c:formatCode>0.00%</c:formatCode>
                <c:ptCount val="54"/>
                <c:pt idx="0">
                  <c:v>0.98886149964014292</c:v>
                </c:pt>
                <c:pt idx="1">
                  <c:v>1.0290749905700172</c:v>
                </c:pt>
                <c:pt idx="2">
                  <c:v>1.0987984096726078</c:v>
                </c:pt>
                <c:pt idx="3">
                  <c:v>1.1175477726208209</c:v>
                </c:pt>
                <c:pt idx="4">
                  <c:v>1.1523375326888856</c:v>
                </c:pt>
                <c:pt idx="5">
                  <c:v>1.1703447744457136</c:v>
                </c:pt>
                <c:pt idx="6">
                  <c:v>1.1855793673484003</c:v>
                </c:pt>
                <c:pt idx="7">
                  <c:v>1.2167930450934614</c:v>
                </c:pt>
                <c:pt idx="8">
                  <c:v>1.1887873560204447</c:v>
                </c:pt>
                <c:pt idx="9">
                  <c:v>1.2425448327973843</c:v>
                </c:pt>
                <c:pt idx="10">
                  <c:v>1.1939953316567939</c:v>
                </c:pt>
                <c:pt idx="11">
                  <c:v>1.266879283853694</c:v>
                </c:pt>
                <c:pt idx="12">
                  <c:v>1.2560638324688449</c:v>
                </c:pt>
                <c:pt idx="13">
                  <c:v>1.2112931127794504</c:v>
                </c:pt>
                <c:pt idx="14">
                  <c:v>1.2297472737869533</c:v>
                </c:pt>
                <c:pt idx="15">
                  <c:v>1.2402720278414407</c:v>
                </c:pt>
                <c:pt idx="16">
                  <c:v>1.2267150210773237</c:v>
                </c:pt>
                <c:pt idx="17">
                  <c:v>1.1296455956813141</c:v>
                </c:pt>
                <c:pt idx="18">
                  <c:v>1.1991105852189445</c:v>
                </c:pt>
                <c:pt idx="19">
                  <c:v>1.1378951661238226</c:v>
                </c:pt>
                <c:pt idx="20">
                  <c:v>1.0784600146532661</c:v>
                </c:pt>
                <c:pt idx="21">
                  <c:v>1.1586000667404941</c:v>
                </c:pt>
                <c:pt idx="22">
                  <c:v>1.2484059617923882</c:v>
                </c:pt>
                <c:pt idx="23">
                  <c:v>1.2063421310244959</c:v>
                </c:pt>
                <c:pt idx="24">
                  <c:v>1.315566242327024</c:v>
                </c:pt>
                <c:pt idx="25">
                  <c:v>1.3389218963886838</c:v>
                </c:pt>
                <c:pt idx="26">
                  <c:v>1.3444908205764952</c:v>
                </c:pt>
                <c:pt idx="27">
                  <c:v>1.3816629817719313</c:v>
                </c:pt>
                <c:pt idx="28">
                  <c:v>1.3651577929870646</c:v>
                </c:pt>
                <c:pt idx="29">
                  <c:v>1.4083098638628329</c:v>
                </c:pt>
                <c:pt idx="30">
                  <c:v>1.4374936670297846</c:v>
                </c:pt>
                <c:pt idx="31">
                  <c:v>1.4101922285130752</c:v>
                </c:pt>
                <c:pt idx="32">
                  <c:v>1.3894070850167708</c:v>
                </c:pt>
                <c:pt idx="33">
                  <c:v>1.3352322117345798</c:v>
                </c:pt>
                <c:pt idx="34">
                  <c:v>1.452475664570603</c:v>
                </c:pt>
                <c:pt idx="35">
                  <c:v>1.5160465642168488</c:v>
                </c:pt>
                <c:pt idx="36">
                  <c:v>1.5420947964503056</c:v>
                </c:pt>
                <c:pt idx="37">
                  <c:v>1.5954334159622088</c:v>
                </c:pt>
                <c:pt idx="38">
                  <c:v>1.683398185918854</c:v>
                </c:pt>
                <c:pt idx="39">
                  <c:v>1.6797033581410872</c:v>
                </c:pt>
                <c:pt idx="40">
                  <c:v>1.755421874914201</c:v>
                </c:pt>
                <c:pt idx="41">
                  <c:v>1.7350363697725164</c:v>
                </c:pt>
                <c:pt idx="42">
                  <c:v>1.7836184364531826</c:v>
                </c:pt>
                <c:pt idx="43">
                  <c:v>1.8319878981860946</c:v>
                </c:pt>
                <c:pt idx="44">
                  <c:v>1.831788209219106</c:v>
                </c:pt>
                <c:pt idx="45">
                  <c:v>1.790966232457152</c:v>
                </c:pt>
                <c:pt idx="46">
                  <c:v>1.8235671801738196</c:v>
                </c:pt>
                <c:pt idx="47">
                  <c:v>1.8280707122036206</c:v>
                </c:pt>
                <c:pt idx="48">
                  <c:v>1.9675204115157443</c:v>
                </c:pt>
                <c:pt idx="49">
                  <c:v>2.066196317687957</c:v>
                </c:pt>
                <c:pt idx="50">
                  <c:v>2.019720529233842</c:v>
                </c:pt>
                <c:pt idx="51">
                  <c:v>2.035141672151124</c:v>
                </c:pt>
                <c:pt idx="52">
                  <c:v>2.1302942175150124</c:v>
                </c:pt>
                <c:pt idx="53">
                  <c:v>2.0725705992926953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CF-4A07-913A-1D29CC30AAD1}"/>
            </c:ext>
          </c:extLst>
        </c:ser>
        <c:ser>
          <c:idx val="1"/>
          <c:order val="1"/>
          <c:tx>
            <c:strRef>
              <c:f>'Cummulative Chart '!$A$3</c:f>
              <c:strCache>
                <c:ptCount val="1"/>
                <c:pt idx="0">
                  <c:v>ESG Portfolio </c:v>
                </c:pt>
              </c:strCache>
            </c:strRef>
          </c:tx>
          <c:spPr>
            <a:ln w="28575" cap="rnd">
              <a:solidFill>
                <a:srgbClr val="74747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'Cummulative Chart 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</c:numCache>
            </c:numRef>
          </c:cat>
          <c:val>
            <c:numRef>
              <c:f>'Cummulative Chart '!$B$3:$BC$3</c:f>
              <c:numCache>
                <c:formatCode>0.00%</c:formatCode>
                <c:ptCount val="54"/>
                <c:pt idx="0">
                  <c:v>0.99148499926975342</c:v>
                </c:pt>
                <c:pt idx="1">
                  <c:v>1.0395720180817782</c:v>
                </c:pt>
                <c:pt idx="2">
                  <c:v>1.1038708156380985</c:v>
                </c:pt>
                <c:pt idx="3">
                  <c:v>1.1191279298084778</c:v>
                </c:pt>
                <c:pt idx="4">
                  <c:v>1.1551602264241487</c:v>
                </c:pt>
                <c:pt idx="5">
                  <c:v>1.1754036962679566</c:v>
                </c:pt>
                <c:pt idx="6">
                  <c:v>1.1869512325312388</c:v>
                </c:pt>
                <c:pt idx="7">
                  <c:v>1.2164880126230579</c:v>
                </c:pt>
                <c:pt idx="8">
                  <c:v>1.2007183349024988</c:v>
                </c:pt>
                <c:pt idx="9">
                  <c:v>1.2582110887639999</c:v>
                </c:pt>
                <c:pt idx="10">
                  <c:v>1.2076798393770762</c:v>
                </c:pt>
                <c:pt idx="11">
                  <c:v>1.2859542122415024</c:v>
                </c:pt>
                <c:pt idx="12">
                  <c:v>1.2893090321803442</c:v>
                </c:pt>
                <c:pt idx="13">
                  <c:v>1.2492426625758288</c:v>
                </c:pt>
                <c:pt idx="14">
                  <c:v>1.2697171554429154</c:v>
                </c:pt>
                <c:pt idx="15">
                  <c:v>1.2755026400611269</c:v>
                </c:pt>
                <c:pt idx="16">
                  <c:v>1.2739946609460868</c:v>
                </c:pt>
                <c:pt idx="17">
                  <c:v>1.1736418905028687</c:v>
                </c:pt>
                <c:pt idx="18">
                  <c:v>1.2536950807032454</c:v>
                </c:pt>
                <c:pt idx="19">
                  <c:v>1.1995716318078546</c:v>
                </c:pt>
                <c:pt idx="20">
                  <c:v>1.1319820712657611</c:v>
                </c:pt>
                <c:pt idx="21">
                  <c:v>1.2266948912852873</c:v>
                </c:pt>
                <c:pt idx="22">
                  <c:v>1.3170204622183774</c:v>
                </c:pt>
                <c:pt idx="23">
                  <c:v>1.2729029665000977</c:v>
                </c:pt>
                <c:pt idx="24">
                  <c:v>1.3795094660671381</c:v>
                </c:pt>
                <c:pt idx="25">
                  <c:v>1.4045115766135445</c:v>
                </c:pt>
                <c:pt idx="26">
                  <c:v>1.4046111807437713</c:v>
                </c:pt>
                <c:pt idx="27">
                  <c:v>1.450360433234777</c:v>
                </c:pt>
                <c:pt idx="28">
                  <c:v>1.4261764415719287</c:v>
                </c:pt>
                <c:pt idx="29">
                  <c:v>1.4723076660002825</c:v>
                </c:pt>
                <c:pt idx="30">
                  <c:v>1.501532754905218</c:v>
                </c:pt>
                <c:pt idx="31">
                  <c:v>1.4772554957871824</c:v>
                </c:pt>
                <c:pt idx="32">
                  <c:v>1.4629207134064262</c:v>
                </c:pt>
                <c:pt idx="33">
                  <c:v>1.402477018053264</c:v>
                </c:pt>
                <c:pt idx="34">
                  <c:v>1.5215482600018484</c:v>
                </c:pt>
                <c:pt idx="35">
                  <c:v>1.580852076229081</c:v>
                </c:pt>
                <c:pt idx="36">
                  <c:v>1.6013669608716121</c:v>
                </c:pt>
                <c:pt idx="37">
                  <c:v>1.6466746872590412</c:v>
                </c:pt>
                <c:pt idx="38">
                  <c:v>1.7411063251804253</c:v>
                </c:pt>
                <c:pt idx="39">
                  <c:v>1.7457234995898909</c:v>
                </c:pt>
                <c:pt idx="40">
                  <c:v>1.8189519647544801</c:v>
                </c:pt>
                <c:pt idx="41">
                  <c:v>1.7992255485149986</c:v>
                </c:pt>
                <c:pt idx="42">
                  <c:v>1.8515797293836778</c:v>
                </c:pt>
                <c:pt idx="43">
                  <c:v>1.8932241867207784</c:v>
                </c:pt>
                <c:pt idx="44">
                  <c:v>1.8846675822768599</c:v>
                </c:pt>
                <c:pt idx="45">
                  <c:v>1.841184915953552</c:v>
                </c:pt>
                <c:pt idx="46">
                  <c:v>1.8675171443884915</c:v>
                </c:pt>
                <c:pt idx="47">
                  <c:v>1.8717375641961482</c:v>
                </c:pt>
                <c:pt idx="48">
                  <c:v>2.0099934870141452</c:v>
                </c:pt>
                <c:pt idx="49">
                  <c:v>2.0957634606863018</c:v>
                </c:pt>
                <c:pt idx="50">
                  <c:v>2.043775429097467</c:v>
                </c:pt>
                <c:pt idx="51">
                  <c:v>2.0314724005031195</c:v>
                </c:pt>
                <c:pt idx="52">
                  <c:v>2.1238812484562288</c:v>
                </c:pt>
                <c:pt idx="53">
                  <c:v>2.0743301974949269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CF-4A07-913A-1D29CC30AAD1}"/>
            </c:ext>
          </c:extLst>
        </c:ser>
        <c:ser>
          <c:idx val="2"/>
          <c:order val="2"/>
          <c:tx>
            <c:strRef>
              <c:f>'Cummulative Chart '!$A$4</c:f>
              <c:strCache>
                <c:ptCount val="1"/>
                <c:pt idx="0">
                  <c:v>Eurostox600</c:v>
                </c:pt>
              </c:strCache>
            </c:strRef>
          </c:tx>
          <c:spPr>
            <a:ln w="28575" cap="flat" cmpd="sng" algn="ctr">
              <a:solidFill>
                <a:srgbClr val="000000"/>
              </a:solidFill>
              <a:prstDash val="sysDot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'Cummulative Chart 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</c:numCache>
            </c:numRef>
          </c:cat>
          <c:val>
            <c:numRef>
              <c:f>'Cummulative Chart '!$B$4:$BC$4</c:f>
              <c:numCache>
                <c:formatCode>0.00%</c:formatCode>
                <c:ptCount val="54"/>
                <c:pt idx="0">
                  <c:v>0.98899999999999999</c:v>
                </c:pt>
                <c:pt idx="1">
                  <c:v>1.0118459</c:v>
                </c:pt>
                <c:pt idx="2">
                  <c:v>1.07336613072</c:v>
                </c:pt>
                <c:pt idx="3">
                  <c:v>1.092794057686032</c:v>
                </c:pt>
                <c:pt idx="4">
                  <c:v>1.1161798505205132</c:v>
                </c:pt>
                <c:pt idx="5">
                  <c:v>1.1313598964875922</c:v>
                </c:pt>
                <c:pt idx="6">
                  <c:v>1.1536476864483978</c:v>
                </c:pt>
                <c:pt idx="7">
                  <c:v>1.1764899106400761</c:v>
                </c:pt>
                <c:pt idx="8">
                  <c:v>1.1363716046872494</c:v>
                </c:pt>
                <c:pt idx="9">
                  <c:v>1.1880765127005193</c:v>
                </c:pt>
                <c:pt idx="10">
                  <c:v>1.1567112927652257</c:v>
                </c:pt>
                <c:pt idx="11">
                  <c:v>1.2210244406429722</c:v>
                </c:pt>
                <c:pt idx="12">
                  <c:v>1.1714508483528676</c:v>
                </c:pt>
                <c:pt idx="13">
                  <c:v>1.1320900998482113</c:v>
                </c:pt>
                <c:pt idx="14">
                  <c:v>1.1389958494572854</c:v>
                </c:pt>
                <c:pt idx="15">
                  <c:v>1.1253278992637978</c:v>
                </c:pt>
                <c:pt idx="16">
                  <c:v>1.1077727840352827</c:v>
                </c:pt>
                <c:pt idx="17">
                  <c:v>1.0174893021364071</c:v>
                </c:pt>
                <c:pt idx="18">
                  <c:v>1.0952254848196286</c:v>
                </c:pt>
                <c:pt idx="19">
                  <c:v>1.0372880566726703</c:v>
                </c:pt>
                <c:pt idx="20">
                  <c:v>0.9691382313492759</c:v>
                </c:pt>
                <c:pt idx="21">
                  <c:v>1.0300001122780105</c:v>
                </c:pt>
                <c:pt idx="22">
                  <c:v>1.0995251198567761</c:v>
                </c:pt>
                <c:pt idx="23">
                  <c:v>1.061701455733703</c:v>
                </c:pt>
                <c:pt idx="24">
                  <c:v>1.132516942831141</c:v>
                </c:pt>
                <c:pt idx="25">
                  <c:v>1.1522227376364029</c:v>
                </c:pt>
                <c:pt idx="26">
                  <c:v>1.1440419561991844</c:v>
                </c:pt>
                <c:pt idx="27">
                  <c:v>1.1660075617582089</c:v>
                </c:pt>
                <c:pt idx="28">
                  <c:v>1.128811920538122</c:v>
                </c:pt>
                <c:pt idx="29">
                  <c:v>1.1542101887502296</c:v>
                </c:pt>
                <c:pt idx="30">
                  <c:v>1.1777560766007342</c:v>
                </c:pt>
                <c:pt idx="31">
                  <c:v>1.1448966820635738</c:v>
                </c:pt>
                <c:pt idx="32">
                  <c:v>1.1249754797956677</c:v>
                </c:pt>
                <c:pt idx="33">
                  <c:v>1.0835763821391873</c:v>
                </c:pt>
                <c:pt idx="34">
                  <c:v>1.1534670587871649</c:v>
                </c:pt>
                <c:pt idx="35">
                  <c:v>1.1969527669034412</c:v>
                </c:pt>
                <c:pt idx="36">
                  <c:v>1.213590410363399</c:v>
                </c:pt>
                <c:pt idx="37">
                  <c:v>1.2359204739140854</c:v>
                </c:pt>
                <c:pt idx="38">
                  <c:v>1.2810315712119495</c:v>
                </c:pt>
                <c:pt idx="39">
                  <c:v>1.2615598913295278</c:v>
                </c:pt>
                <c:pt idx="40">
                  <c:v>1.2947389164714944</c:v>
                </c:pt>
                <c:pt idx="41">
                  <c:v>1.2779073105573651</c:v>
                </c:pt>
                <c:pt idx="42">
                  <c:v>1.2947756870567224</c:v>
                </c:pt>
                <c:pt idx="43">
                  <c:v>1.3119962036945769</c:v>
                </c:pt>
                <c:pt idx="44">
                  <c:v>1.3066170192594291</c:v>
                </c:pt>
                <c:pt idx="45">
                  <c:v>1.2628453491142382</c:v>
                </c:pt>
                <c:pt idx="46">
                  <c:v>1.274968664465735</c:v>
                </c:pt>
                <c:pt idx="47">
                  <c:v>1.2614539966223981</c:v>
                </c:pt>
                <c:pt idx="48">
                  <c:v>1.3481158861903568</c:v>
                </c:pt>
                <c:pt idx="49">
                  <c:v>1.3921992756687813</c:v>
                </c:pt>
                <c:pt idx="50">
                  <c:v>1.3340053459458263</c:v>
                </c:pt>
                <c:pt idx="51">
                  <c:v>1.3178638812598817</c:v>
                </c:pt>
                <c:pt idx="52">
                  <c:v>1.370842009286529</c:v>
                </c:pt>
                <c:pt idx="53">
                  <c:v>1.3526098105630182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CF-4A07-913A-1D29CC30A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99432"/>
        <c:axId val="55401480"/>
      </c:lineChart>
      <c:dateAx>
        <c:axId val="55399432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01480"/>
        <c:crosses val="autoZero"/>
        <c:auto val="1"/>
        <c:lblOffset val="100"/>
        <c:baseTimeUnit val="months"/>
      </c:dateAx>
      <c:valAx>
        <c:axId val="55401480"/>
        <c:scaling>
          <c:orientation val="minMax"/>
          <c:max val="2.2000000000000002"/>
          <c:min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99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Display"/>
                <a:ea typeface="Aptos Display"/>
                <a:cs typeface="Aptos Display"/>
              </a:defRPr>
            </a:pPr>
            <a:r>
              <a:rPr lang="en-US"/>
              <a:t>Monthly Returns after Rebalancing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 Display"/>
              <a:ea typeface="Aptos Display"/>
              <a:cs typeface="Aptos Display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'Cummulative Chart '!$C$41</c:f>
              <c:strCache>
                <c:ptCount val="1"/>
                <c:pt idx="0">
                  <c:v>ESG Return (%)</c:v>
                </c:pt>
              </c:strCache>
            </c:strRef>
          </c:tx>
          <c:spPr>
            <a:solidFill>
              <a:srgbClr val="ADADAD"/>
            </a:solidFill>
            <a:ln>
              <a:noFill/>
            </a:ln>
            <a:effectLst/>
          </c:spPr>
          <c:invertIfNegative val="0"/>
          <c:cat>
            <c:numRef>
              <c:f>'Cummulative Chart '!$B$42:$B$50</c:f>
              <c:numCache>
                <c:formatCode>[$-409]mmm\-yy;@</c:formatCode>
                <c:ptCount val="9"/>
                <c:pt idx="0">
                  <c:v>44348</c:v>
                </c:pt>
                <c:pt idx="1">
                  <c:v>44562</c:v>
                </c:pt>
                <c:pt idx="2">
                  <c:v>44713</c:v>
                </c:pt>
                <c:pt idx="3">
                  <c:v>44927</c:v>
                </c:pt>
                <c:pt idx="4">
                  <c:v>45078</c:v>
                </c:pt>
                <c:pt idx="5">
                  <c:v>45292</c:v>
                </c:pt>
                <c:pt idx="6">
                  <c:v>45444</c:v>
                </c:pt>
                <c:pt idx="7">
                  <c:v>45658</c:v>
                </c:pt>
                <c:pt idx="8">
                  <c:v>45809</c:v>
                </c:pt>
              </c:numCache>
            </c:numRef>
          </c:cat>
          <c:val>
            <c:numRef>
              <c:f>'Cummulative Chart '!$C$42:$C$50</c:f>
              <c:numCache>
                <c:formatCode>0.00%</c:formatCode>
                <c:ptCount val="9"/>
                <c:pt idx="0">
                  <c:v>1.7524382662024548E-2</c:v>
                </c:pt>
                <c:pt idx="1">
                  <c:v>2.6088175666800803E-3</c:v>
                </c:pt>
                <c:pt idx="2">
                  <c:v>-7.8770165621176808E-2</c:v>
                </c:pt>
                <c:pt idx="3">
                  <c:v>8.3750688287073161E-2</c:v>
                </c:pt>
                <c:pt idx="4">
                  <c:v>3.234608501701814E-2</c:v>
                </c:pt>
                <c:pt idx="5">
                  <c:v>1.2977105796936401E-2</c:v>
                </c:pt>
                <c:pt idx="6">
                  <c:v>-1.0844935227381928E-2</c:v>
                </c:pt>
                <c:pt idx="7">
                  <c:v>7.3865014766305401E-2</c:v>
                </c:pt>
                <c:pt idx="8">
                  <c:v>-2.3330424428069412E-2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25-4D1E-991C-4596AC180C02}"/>
            </c:ext>
          </c:extLst>
        </c:ser>
        <c:ser>
          <c:idx val="1"/>
          <c:order val="1"/>
          <c:tx>
            <c:strRef>
              <c:f>'Cummulative Chart '!$D$41</c:f>
              <c:strCache>
                <c:ptCount val="1"/>
                <c:pt idx="0">
                  <c:v>PAB Return (%)</c:v>
                </c:pt>
              </c:strCache>
            </c:strRef>
          </c:tx>
          <c:spPr>
            <a:solidFill>
              <a:srgbClr val="393939"/>
            </a:solidFill>
            <a:ln>
              <a:noFill/>
            </a:ln>
            <a:effectLst/>
          </c:spPr>
          <c:invertIfNegative val="0"/>
          <c:cat>
            <c:numRef>
              <c:f>'Cummulative Chart '!$B$42:$B$50</c:f>
              <c:numCache>
                <c:formatCode>[$-409]mmm\-yy;@</c:formatCode>
                <c:ptCount val="9"/>
                <c:pt idx="0">
                  <c:v>44348</c:v>
                </c:pt>
                <c:pt idx="1">
                  <c:v>44562</c:v>
                </c:pt>
                <c:pt idx="2">
                  <c:v>44713</c:v>
                </c:pt>
                <c:pt idx="3">
                  <c:v>44927</c:v>
                </c:pt>
                <c:pt idx="4">
                  <c:v>45078</c:v>
                </c:pt>
                <c:pt idx="5">
                  <c:v>45292</c:v>
                </c:pt>
                <c:pt idx="6">
                  <c:v>45444</c:v>
                </c:pt>
                <c:pt idx="7">
                  <c:v>45658</c:v>
                </c:pt>
                <c:pt idx="8">
                  <c:v>45809</c:v>
                </c:pt>
              </c:numCache>
            </c:numRef>
          </c:cat>
          <c:val>
            <c:numRef>
              <c:f>'Cummulative Chart '!$D$42:$D$50</c:f>
              <c:numCache>
                <c:formatCode>0.00%</c:formatCode>
                <c:ptCount val="9"/>
                <c:pt idx="0">
                  <c:v>1.5626707666814801E-2</c:v>
                </c:pt>
                <c:pt idx="1">
                  <c:v>-8.5370812536690027E-3</c:v>
                </c:pt>
                <c:pt idx="2">
                  <c:v>-7.9129564510232772E-2</c:v>
                </c:pt>
                <c:pt idx="3">
                  <c:v>9.0541570665171475E-2</c:v>
                </c:pt>
                <c:pt idx="4">
                  <c:v>3.160958469229274E-2</c:v>
                </c:pt>
                <c:pt idx="5">
                  <c:v>1.7181683497243139E-2</c:v>
                </c:pt>
                <c:pt idx="6">
                  <c:v>-1.1612880888066196E-2</c:v>
                </c:pt>
                <c:pt idx="7">
                  <c:v>7.6282442676424908E-2</c:v>
                </c:pt>
                <c:pt idx="8">
                  <c:v>-2.7096547391304321E-2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25-4D1E-991C-4596AC180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0088456"/>
        <c:axId val="1786510856"/>
      </c:barChart>
      <c:dateAx>
        <c:axId val="10088456"/>
        <c:scaling>
          <c:orientation val="minMax"/>
        </c:scaling>
        <c:delete val="0"/>
        <c:axPos val="b"/>
        <c:numFmt formatCode="[$-409]mmm\-yy;@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6510856"/>
        <c:crosses val="autoZero"/>
        <c:auto val="1"/>
        <c:lblOffset val="100"/>
        <c:baseTimeUnit val="months"/>
      </c:dateAx>
      <c:valAx>
        <c:axId val="178651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8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Scatter Plot : ESG Portfolio and EuroStoxx600 appear highly correlated.</a:t>
            </a:r>
          </a:p>
        </c:rich>
      </c:tx>
      <c:layout>
        <c:manualLayout>
          <c:xMode val="edge"/>
          <c:yMode val="edge"/>
          <c:x val="0.13732256413856639"/>
          <c:y val="2.42140572882491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'Cummulative Chart '!$A$38</c:f>
              <c:strCache>
                <c:ptCount val="1"/>
                <c:pt idx="0">
                  <c:v>Stoxx600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'Cummulative Chart '!$B$36:$BC$36</c:f>
              <c:numCache>
                <c:formatCode>0.00%</c:formatCode>
                <c:ptCount val="54"/>
                <c:pt idx="0">
                  <c:v>-8.5150007302466219E-3</c:v>
                </c:pt>
                <c:pt idx="1">
                  <c:v>4.849999631607297E-2</c:v>
                </c:pt>
                <c:pt idx="2">
                  <c:v>6.185121996161895E-2</c:v>
                </c:pt>
                <c:pt idx="3">
                  <c:v>1.3821467108503705E-2</c:v>
                </c:pt>
                <c:pt idx="4">
                  <c:v>3.2196762904342174E-2</c:v>
                </c:pt>
                <c:pt idx="5">
                  <c:v>1.7524382662024548E-2</c:v>
                </c:pt>
                <c:pt idx="6">
                  <c:v>9.8243150842106525E-3</c:v>
                </c:pt>
                <c:pt idx="7">
                  <c:v>2.4884577632419216E-2</c:v>
                </c:pt>
                <c:pt idx="8">
                  <c:v>-1.2963282463059986E-2</c:v>
                </c:pt>
                <c:pt idx="9">
                  <c:v>4.7881965478748005E-2</c:v>
                </c:pt>
                <c:pt idx="10">
                  <c:v>-4.0161185859967967E-2</c:v>
                </c:pt>
                <c:pt idx="11">
                  <c:v>6.4813844126768091E-2</c:v>
                </c:pt>
                <c:pt idx="12">
                  <c:v>2.6088175666800803E-3</c:v>
                </c:pt>
                <c:pt idx="13">
                  <c:v>-3.1075846522814973E-2</c:v>
                </c:pt>
                <c:pt idx="14">
                  <c:v>1.6389524213710389E-2</c:v>
                </c:pt>
                <c:pt idx="15">
                  <c:v>4.5565144909720462E-3</c:v>
                </c:pt>
                <c:pt idx="16">
                  <c:v>-1.1822626372358465E-3</c:v>
                </c:pt>
                <c:pt idx="17">
                  <c:v>-7.8770165621176808E-2</c:v>
                </c:pt>
                <c:pt idx="18">
                  <c:v>6.8209213430577537E-2</c:v>
                </c:pt>
                <c:pt idx="19">
                  <c:v>-4.3171142432042398E-2</c:v>
                </c:pt>
                <c:pt idx="20">
                  <c:v>-5.6344747366383084E-2</c:v>
                </c:pt>
                <c:pt idx="21">
                  <c:v>8.3669894094365038E-2</c:v>
                </c:pt>
                <c:pt idx="22">
                  <c:v>7.3633282061238564E-2</c:v>
                </c:pt>
                <c:pt idx="23">
                  <c:v>-3.3497957688499849E-2</c:v>
                </c:pt>
                <c:pt idx="24">
                  <c:v>8.3750688287073161E-2</c:v>
                </c:pt>
                <c:pt idx="25">
                  <c:v>1.8123913725423945E-2</c:v>
                </c:pt>
                <c:pt idx="26">
                  <c:v>7.091727251321402E-5</c:v>
                </c:pt>
                <c:pt idx="27">
                  <c:v>3.2570759166804068E-2</c:v>
                </c:pt>
                <c:pt idx="28">
                  <c:v>-1.6674470089417807E-2</c:v>
                </c:pt>
                <c:pt idx="29">
                  <c:v>3.234608501701814E-2</c:v>
                </c:pt>
                <c:pt idx="30">
                  <c:v>1.9849851753016495E-2</c:v>
                </c:pt>
                <c:pt idx="31">
                  <c:v>-1.6168318032841061E-2</c:v>
                </c:pt>
                <c:pt idx="32">
                  <c:v>-9.7036581834596992E-3</c:v>
                </c:pt>
                <c:pt idx="33">
                  <c:v>-4.1317136875052111E-2</c:v>
                </c:pt>
                <c:pt idx="34">
                  <c:v>8.4900672464397003E-2</c:v>
                </c:pt>
                <c:pt idx="35">
                  <c:v>3.8975967957244048E-2</c:v>
                </c:pt>
                <c:pt idx="36">
                  <c:v>1.2977105796936401E-2</c:v>
                </c:pt>
                <c:pt idx="37">
                  <c:v>2.829315671828795E-2</c:v>
                </c:pt>
                <c:pt idx="38">
                  <c:v>5.73468692098313E-2</c:v>
                </c:pt>
                <c:pt idx="39">
                  <c:v>2.6518624065002337E-3</c:v>
                </c:pt>
                <c:pt idx="40">
                  <c:v>4.1947344571916553E-2</c:v>
                </c:pt>
                <c:pt idx="41">
                  <c:v>-1.0844935227381928E-2</c:v>
                </c:pt>
                <c:pt idx="42">
                  <c:v>2.9098175552192476E-2</c:v>
                </c:pt>
                <c:pt idx="43">
                  <c:v>2.2491311973350754E-2</c:v>
                </c:pt>
                <c:pt idx="44">
                  <c:v>-4.5195938779649635E-3</c:v>
                </c:pt>
                <c:pt idx="45">
                  <c:v>-2.3071796178919027E-2</c:v>
                </c:pt>
                <c:pt idx="46">
                  <c:v>1.4301783708293011E-2</c:v>
                </c:pt>
                <c:pt idx="47">
                  <c:v>2.2599095383613898E-3</c:v>
                </c:pt>
                <c:pt idx="48">
                  <c:v>7.3865014766305401E-2</c:v>
                </c:pt>
                <c:pt idx="49">
                  <c:v>4.2671766961577623E-2</c:v>
                </c:pt>
                <c:pt idx="50">
                  <c:v>-2.4806249638406337E-2</c:v>
                </c:pt>
                <c:pt idx="51">
                  <c:v>-6.0197556048418397E-3</c:v>
                </c:pt>
                <c:pt idx="52">
                  <c:v>4.5488606160843201E-2</c:v>
                </c:pt>
                <c:pt idx="53">
                  <c:v>-2.3330424428069412E-2</c:v>
                </c:pt>
              </c:numCache>
            </c:numRef>
          </c:xVal>
          <c:yVal>
            <c:numRef>
              <c:f>'Cummulative Chart '!$B$38:$BC$38</c:f>
              <c:numCache>
                <c:formatCode>0.00%</c:formatCode>
                <c:ptCount val="54"/>
                <c:pt idx="0">
                  <c:v>-1.0999999999999999E-2</c:v>
                </c:pt>
                <c:pt idx="1">
                  <c:v>2.3099999999999999E-2</c:v>
                </c:pt>
                <c:pt idx="2">
                  <c:v>6.08E-2</c:v>
                </c:pt>
                <c:pt idx="3">
                  <c:v>1.8100000000000002E-2</c:v>
                </c:pt>
                <c:pt idx="4">
                  <c:v>2.1399999999999999E-2</c:v>
                </c:pt>
                <c:pt idx="5">
                  <c:v>1.3599999999999999E-2</c:v>
                </c:pt>
                <c:pt idx="6">
                  <c:v>1.9699999999999999E-2</c:v>
                </c:pt>
                <c:pt idx="7">
                  <c:v>1.9800000000000002E-2</c:v>
                </c:pt>
                <c:pt idx="8">
                  <c:v>-3.4099999999999998E-2</c:v>
                </c:pt>
                <c:pt idx="9">
                  <c:v>4.5499999999999999E-2</c:v>
                </c:pt>
                <c:pt idx="10">
                  <c:v>-2.64E-2</c:v>
                </c:pt>
                <c:pt idx="11">
                  <c:v>5.5599999999999997E-2</c:v>
                </c:pt>
                <c:pt idx="12">
                  <c:v>-4.0599999999999997E-2</c:v>
                </c:pt>
                <c:pt idx="13">
                  <c:v>-3.3599999999999998E-2</c:v>
                </c:pt>
                <c:pt idx="14">
                  <c:v>6.1000000000000004E-3</c:v>
                </c:pt>
                <c:pt idx="15">
                  <c:v>-1.2E-2</c:v>
                </c:pt>
                <c:pt idx="16">
                  <c:v>-1.5599999999999999E-2</c:v>
                </c:pt>
                <c:pt idx="17">
                  <c:v>-8.1500000000000003E-2</c:v>
                </c:pt>
                <c:pt idx="18">
                  <c:v>7.6399999999999996E-2</c:v>
                </c:pt>
                <c:pt idx="19">
                  <c:v>-5.2900000000000003E-2</c:v>
                </c:pt>
                <c:pt idx="20">
                  <c:v>-6.5699999999999995E-2</c:v>
                </c:pt>
                <c:pt idx="21">
                  <c:v>6.2799999999999995E-2</c:v>
                </c:pt>
                <c:pt idx="22">
                  <c:v>6.7500000000000004E-2</c:v>
                </c:pt>
                <c:pt idx="23">
                  <c:v>-3.44E-2</c:v>
                </c:pt>
                <c:pt idx="24">
                  <c:v>6.6699999999999995E-2</c:v>
                </c:pt>
                <c:pt idx="25">
                  <c:v>1.7399999999999999E-2</c:v>
                </c:pt>
                <c:pt idx="26">
                  <c:v>-7.1000000000000004E-3</c:v>
                </c:pt>
                <c:pt idx="27">
                  <c:v>1.9199999999999998E-2</c:v>
                </c:pt>
                <c:pt idx="28">
                  <c:v>-3.1899999999999998E-2</c:v>
                </c:pt>
                <c:pt idx="29">
                  <c:v>2.2499999999999999E-2</c:v>
                </c:pt>
                <c:pt idx="30">
                  <c:v>2.0400000000000001E-2</c:v>
                </c:pt>
                <c:pt idx="31">
                  <c:v>-2.7900000000000001E-2</c:v>
                </c:pt>
                <c:pt idx="32">
                  <c:v>-1.7399999999999999E-2</c:v>
                </c:pt>
                <c:pt idx="33">
                  <c:v>-3.6799999999999999E-2</c:v>
                </c:pt>
                <c:pt idx="34">
                  <c:v>6.4500000000000002E-2</c:v>
                </c:pt>
                <c:pt idx="35">
                  <c:v>3.7699999999999997E-2</c:v>
                </c:pt>
                <c:pt idx="36">
                  <c:v>1.3899999999999999E-2</c:v>
                </c:pt>
                <c:pt idx="37">
                  <c:v>1.84E-2</c:v>
                </c:pt>
                <c:pt idx="38">
                  <c:v>3.6499999999999998E-2</c:v>
                </c:pt>
                <c:pt idx="39">
                  <c:v>-1.52E-2</c:v>
                </c:pt>
                <c:pt idx="40">
                  <c:v>2.63E-2</c:v>
                </c:pt>
                <c:pt idx="41">
                  <c:v>-1.2999999999999999E-2</c:v>
                </c:pt>
                <c:pt idx="42">
                  <c:v>1.32E-2</c:v>
                </c:pt>
                <c:pt idx="43">
                  <c:v>1.3299999999999999E-2</c:v>
                </c:pt>
                <c:pt idx="44">
                  <c:v>-4.1000000000000003E-3</c:v>
                </c:pt>
                <c:pt idx="45">
                  <c:v>-3.3500000000000002E-2</c:v>
                </c:pt>
                <c:pt idx="46">
                  <c:v>9.5999999999999992E-3</c:v>
                </c:pt>
                <c:pt idx="47">
                  <c:v>-1.06E-2</c:v>
                </c:pt>
                <c:pt idx="48">
                  <c:v>6.8699999999999997E-2</c:v>
                </c:pt>
                <c:pt idx="49">
                  <c:v>3.27E-2</c:v>
                </c:pt>
                <c:pt idx="50">
                  <c:v>-4.1799999999999997E-2</c:v>
                </c:pt>
                <c:pt idx="51">
                  <c:v>-1.21E-2</c:v>
                </c:pt>
                <c:pt idx="52">
                  <c:v>4.02E-2</c:v>
                </c:pt>
                <c:pt idx="53">
                  <c:v>-1.3299999999999999E-2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76A-427E-BA9C-1235FDF56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7090695"/>
        <c:axId val="1727107079"/>
      </c:scatterChart>
      <c:valAx>
        <c:axId val="1727090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Portfolio Returns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7107079"/>
        <c:crosses val="autoZero"/>
        <c:crossBetween val="midCat"/>
      </c:valAx>
      <c:valAx>
        <c:axId val="1727107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Eurostoxx Returns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70906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Top-10 Stock Contributions to Portfolio Cumulative Return: ESG vs PAB</a:t>
            </a:r>
          </a:p>
        </c:rich>
      </c:tx>
      <c:layout>
        <c:manualLayout>
          <c:xMode val="edge"/>
          <c:yMode val="edge"/>
          <c:x val="0.16533393237310884"/>
          <c:y val="1.9707967903774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'Stock contribution'!$D$4</c:f>
              <c:strCache>
                <c:ptCount val="1"/>
                <c:pt idx="0">
                  <c:v>ESG Portfolio 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'Stock contribution'!$C$5:$C$16</c:f>
              <c:strCache>
                <c:ptCount val="12"/>
                <c:pt idx="0">
                  <c:v>Rheinmetall AG</c:v>
                </c:pt>
                <c:pt idx="1">
                  <c:v>Banco Bilbao Vizcaya Argentaria SA</c:v>
                </c:pt>
                <c:pt idx="2">
                  <c:v>Cie de Saint-Gobain SA ST GOBAIN</c:v>
                </c:pt>
                <c:pt idx="3">
                  <c:v>SAP SE</c:v>
                </c:pt>
                <c:pt idx="4">
                  <c:v>Intesa Sanpaolo SpA</c:v>
                </c:pt>
                <c:pt idx="5">
                  <c:v>Siemens AG</c:v>
                </c:pt>
                <c:pt idx="6">
                  <c:v>RELX PLC</c:v>
                </c:pt>
                <c:pt idx="7">
                  <c:v>UBS Group AG</c:v>
                </c:pt>
                <c:pt idx="8">
                  <c:v>BNP Paribas SA</c:v>
                </c:pt>
                <c:pt idx="9">
                  <c:v>ASML Holding NV</c:v>
                </c:pt>
                <c:pt idx="10">
                  <c:v>Schneider Electric SE</c:v>
                </c:pt>
                <c:pt idx="11">
                  <c:v>RELX PLC</c:v>
                </c:pt>
              </c:strCache>
            </c:strRef>
          </c:cat>
          <c:val>
            <c:numRef>
              <c:f>'Stock contribution'!$D$5:$D$16</c:f>
              <c:numCache>
                <c:formatCode>0.00%</c:formatCode>
                <c:ptCount val="12"/>
                <c:pt idx="0">
                  <c:v>6.0051627913642047E-2</c:v>
                </c:pt>
                <c:pt idx="1">
                  <c:v>4.0654001623768421E-2</c:v>
                </c:pt>
                <c:pt idx="2">
                  <c:v>3.1870684823989581E-2</c:v>
                </c:pt>
                <c:pt idx="3">
                  <c:v>3.9236841465470684E-2</c:v>
                </c:pt>
                <c:pt idx="4">
                  <c:v>3.3864733375606804E-2</c:v>
                </c:pt>
                <c:pt idx="5">
                  <c:v>3.3676569658084299E-2</c:v>
                </c:pt>
                <c:pt idx="6">
                  <c:v>2.9835095810706758E-2</c:v>
                </c:pt>
                <c:pt idx="7">
                  <c:v>2.7625138578448505E-2</c:v>
                </c:pt>
                <c:pt idx="9">
                  <c:v>2.7047166719117666E-2</c:v>
                </c:pt>
                <c:pt idx="11">
                  <c:v>2.9835095810706758E-2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69-4BE8-921D-3159BE02FF50}"/>
            </c:ext>
          </c:extLst>
        </c:ser>
        <c:ser>
          <c:idx val="1"/>
          <c:order val="1"/>
          <c:tx>
            <c:strRef>
              <c:f>'Stock contribution'!$E$4</c:f>
              <c:strCache>
                <c:ptCount val="1"/>
                <c:pt idx="0">
                  <c:v>PAB Portfolio</c:v>
                </c:pt>
              </c:strCache>
            </c:strRef>
          </c:tx>
          <c:spPr>
            <a:solidFill>
              <a:srgbClr val="D0D0D0"/>
            </a:solidFill>
            <a:ln>
              <a:noFill/>
            </a:ln>
            <a:effectLst/>
          </c:spPr>
          <c:invertIfNegative val="0"/>
          <c:cat>
            <c:strRef>
              <c:f>'Stock contribution'!$C$5:$C$16</c:f>
              <c:strCache>
                <c:ptCount val="12"/>
                <c:pt idx="0">
                  <c:v>Rheinmetall AG</c:v>
                </c:pt>
                <c:pt idx="1">
                  <c:v>Banco Bilbao Vizcaya Argentaria SA</c:v>
                </c:pt>
                <c:pt idx="2">
                  <c:v>Cie de Saint-Gobain SA ST GOBAIN</c:v>
                </c:pt>
                <c:pt idx="3">
                  <c:v>SAP SE</c:v>
                </c:pt>
                <c:pt idx="4">
                  <c:v>Intesa Sanpaolo SpA</c:v>
                </c:pt>
                <c:pt idx="5">
                  <c:v>Siemens AG</c:v>
                </c:pt>
                <c:pt idx="6">
                  <c:v>RELX PLC</c:v>
                </c:pt>
                <c:pt idx="7">
                  <c:v>UBS Group AG</c:v>
                </c:pt>
                <c:pt idx="8">
                  <c:v>BNP Paribas SA</c:v>
                </c:pt>
                <c:pt idx="9">
                  <c:v>ASML Holding NV</c:v>
                </c:pt>
                <c:pt idx="10">
                  <c:v>Schneider Electric SE</c:v>
                </c:pt>
                <c:pt idx="11">
                  <c:v>RELX PLC</c:v>
                </c:pt>
              </c:strCache>
            </c:strRef>
          </c:cat>
          <c:val>
            <c:numRef>
              <c:f>'Stock contribution'!$E$5:$E$16</c:f>
              <c:numCache>
                <c:formatCode>0.00%</c:formatCode>
                <c:ptCount val="12"/>
                <c:pt idx="0">
                  <c:v>9.2553059552897388E-2</c:v>
                </c:pt>
                <c:pt idx="1">
                  <c:v>4.1876618486555106E-2</c:v>
                </c:pt>
                <c:pt idx="2">
                  <c:v>4.3212346059779305E-2</c:v>
                </c:pt>
                <c:pt idx="3">
                  <c:v>4.0241814874333537E-2</c:v>
                </c:pt>
                <c:pt idx="4">
                  <c:v>3.5588065061597618E-2</c:v>
                </c:pt>
                <c:pt idx="5">
                  <c:v>3.4871477637751669E-2</c:v>
                </c:pt>
                <c:pt idx="6">
                  <c:v>3.0685018585256962E-2</c:v>
                </c:pt>
                <c:pt idx="8">
                  <c:v>2.7732144022799332E-2</c:v>
                </c:pt>
                <c:pt idx="9">
                  <c:v>2.6757546944961019E-2</c:v>
                </c:pt>
                <c:pt idx="10">
                  <c:v>2.8264430440877897E-2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69-4BE8-921D-3159BE02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1332487"/>
        <c:axId val="1957840903"/>
      </c:barChart>
      <c:catAx>
        <c:axId val="1781332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7840903"/>
        <c:crosses val="autoZero"/>
        <c:auto val="1"/>
        <c:lblAlgn val="ctr"/>
        <c:lblOffset val="100"/>
        <c:noMultiLvlLbl val="0"/>
      </c:catAx>
      <c:valAx>
        <c:axId val="1957840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1332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10 Worst Stock Contributions to Portfolio Cumulative Return: ESG vs PAB</a:t>
            </a:r>
          </a:p>
        </c:rich>
      </c:tx>
      <c:layout>
        <c:manualLayout>
          <c:xMode val="edge"/>
          <c:yMode val="edge"/>
          <c:x val="0.22240426038457159"/>
          <c:y val="1.78204156078591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'Stock contribution'!$D$30</c:f>
              <c:strCache>
                <c:ptCount val="1"/>
                <c:pt idx="0">
                  <c:v>ESG Portfolio 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'Stock contribution'!$C$31:$C$43</c:f>
              <c:strCache>
                <c:ptCount val="13"/>
                <c:pt idx="0">
                  <c:v>BASF SE</c:v>
                </c:pt>
                <c:pt idx="1">
                  <c:v>adidas AG</c:v>
                </c:pt>
                <c:pt idx="2">
                  <c:v>Vonovia SE Common Shares</c:v>
                </c:pt>
                <c:pt idx="3">
                  <c:v>Vestas Wind Systems A/S</c:v>
                </c:pt>
                <c:pt idx="4">
                  <c:v>Infineon Technologies AG</c:v>
                </c:pt>
                <c:pt idx="5">
                  <c:v>Amadeus IT Group SA</c:v>
                </c:pt>
                <c:pt idx="6">
                  <c:v>Nestle SA</c:v>
                </c:pt>
                <c:pt idx="7">
                  <c:v>British American Tobacco PLC</c:v>
                </c:pt>
                <c:pt idx="8">
                  <c:v>L'Oreal SA</c:v>
                </c:pt>
                <c:pt idx="9">
                  <c:v>Enel SpA</c:v>
                </c:pt>
                <c:pt idx="10">
                  <c:v>Danone SA</c:v>
                </c:pt>
                <c:pt idx="11">
                  <c:v>Legrand SA</c:v>
                </c:pt>
                <c:pt idx="12">
                  <c:v>EXPERIAN PLC</c:v>
                </c:pt>
              </c:strCache>
            </c:strRef>
          </c:cat>
          <c:val>
            <c:numRef>
              <c:f>'Stock contribution'!$D$31:$D$43</c:f>
              <c:numCache>
                <c:formatCode>0.00%</c:formatCode>
                <c:ptCount val="13"/>
                <c:pt idx="0">
                  <c:v>-6.3372198353798259E-3</c:v>
                </c:pt>
                <c:pt idx="1">
                  <c:v>-3.9050651813609116E-3</c:v>
                </c:pt>
                <c:pt idx="2">
                  <c:v>-1.8358999253045294E-3</c:v>
                </c:pt>
                <c:pt idx="3">
                  <c:v>-9.1799113923085596E-4</c:v>
                </c:pt>
                <c:pt idx="4">
                  <c:v>2.3105290434946024E-3</c:v>
                </c:pt>
                <c:pt idx="5">
                  <c:v>2.7696166498043517E-3</c:v>
                </c:pt>
                <c:pt idx="6">
                  <c:v>3.4561131699750725E-3</c:v>
                </c:pt>
                <c:pt idx="7">
                  <c:v>4.7378731580904887E-3</c:v>
                </c:pt>
                <c:pt idx="8">
                  <c:v>5.0897858236738092E-3</c:v>
                </c:pt>
                <c:pt idx="9">
                  <c:v>5.4143439658336234E-3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3-4389-BB79-C1351268EDF8}"/>
            </c:ext>
          </c:extLst>
        </c:ser>
        <c:ser>
          <c:idx val="1"/>
          <c:order val="1"/>
          <c:tx>
            <c:strRef>
              <c:f>'Stock contribution'!$E$30</c:f>
              <c:strCache>
                <c:ptCount val="1"/>
                <c:pt idx="0">
                  <c:v>PAB Portfolio</c:v>
                </c:pt>
              </c:strCache>
            </c:strRef>
          </c:tx>
          <c:spPr>
            <a:solidFill>
              <a:srgbClr val="D0D0D0"/>
            </a:solidFill>
            <a:ln>
              <a:noFill/>
            </a:ln>
            <a:effectLst/>
          </c:spPr>
          <c:invertIfNegative val="0"/>
          <c:cat>
            <c:strRef>
              <c:f>'Stock contribution'!$C$31:$C$43</c:f>
              <c:strCache>
                <c:ptCount val="13"/>
                <c:pt idx="0">
                  <c:v>BASF SE</c:v>
                </c:pt>
                <c:pt idx="1">
                  <c:v>adidas AG</c:v>
                </c:pt>
                <c:pt idx="2">
                  <c:v>Vonovia SE Common Shares</c:v>
                </c:pt>
                <c:pt idx="3">
                  <c:v>Vestas Wind Systems A/S</c:v>
                </c:pt>
                <c:pt idx="4">
                  <c:v>Infineon Technologies AG</c:v>
                </c:pt>
                <c:pt idx="5">
                  <c:v>Amadeus IT Group SA</c:v>
                </c:pt>
                <c:pt idx="6">
                  <c:v>Nestle SA</c:v>
                </c:pt>
                <c:pt idx="7">
                  <c:v>British American Tobacco PLC</c:v>
                </c:pt>
                <c:pt idx="8">
                  <c:v>L'Oreal SA</c:v>
                </c:pt>
                <c:pt idx="9">
                  <c:v>Enel SpA</c:v>
                </c:pt>
                <c:pt idx="10">
                  <c:v>Danone SA</c:v>
                </c:pt>
                <c:pt idx="11">
                  <c:v>Legrand SA</c:v>
                </c:pt>
                <c:pt idx="12">
                  <c:v>EXPERIAN PLC</c:v>
                </c:pt>
              </c:strCache>
            </c:strRef>
          </c:cat>
          <c:val>
            <c:numRef>
              <c:f>'Stock contribution'!$E$31:$E$43</c:f>
              <c:numCache>
                <c:formatCode>0.00%</c:formatCode>
                <c:ptCount val="13"/>
                <c:pt idx="0">
                  <c:v>-1.0141023126303161E-2</c:v>
                </c:pt>
                <c:pt idx="1">
                  <c:v>-6.0210528153801235E-3</c:v>
                </c:pt>
                <c:pt idx="2">
                  <c:v>-1.3743423611047856E-3</c:v>
                </c:pt>
                <c:pt idx="3">
                  <c:v>-1.0261889580597261E-3</c:v>
                </c:pt>
                <c:pt idx="4">
                  <c:v>1.7230488546708944E-3</c:v>
                </c:pt>
                <c:pt idx="5">
                  <c:v>2.3310210767160111E-3</c:v>
                </c:pt>
                <c:pt idx="6">
                  <c:v>2.802444856123687E-3</c:v>
                </c:pt>
                <c:pt idx="10">
                  <c:v>3.7943849014685505E-3</c:v>
                </c:pt>
                <c:pt idx="11">
                  <c:v>4.2312840288281084E-3</c:v>
                </c:pt>
                <c:pt idx="12">
                  <c:v>5.0412432616739888E-3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13-4389-BB79-C1351268E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5207048"/>
        <c:axId val="1214213640"/>
      </c:barChart>
      <c:catAx>
        <c:axId val="365207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4213640"/>
        <c:crosses val="autoZero"/>
        <c:auto val="1"/>
        <c:lblAlgn val="ctr"/>
        <c:lblOffset val="100"/>
        <c:noMultiLvlLbl val="0"/>
      </c:catAx>
      <c:valAx>
        <c:axId val="121421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207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'Stock contribution'!$AD$10</c:f>
              <c:strCache>
                <c:ptCount val="1"/>
                <c:pt idx="0">
                  <c:v>ESG Portfolio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'Stock contribution'!$AC$11:$AC$21</c:f>
              <c:strCache>
                <c:ptCount val="11"/>
                <c:pt idx="0">
                  <c:v>Financials</c:v>
                </c:pt>
                <c:pt idx="1">
                  <c:v>Industrials</c:v>
                </c:pt>
                <c:pt idx="2">
                  <c:v>Health Care</c:v>
                </c:pt>
                <c:pt idx="3">
                  <c:v>Consumer Staples</c:v>
                </c:pt>
                <c:pt idx="4">
                  <c:v>Consumer Discretionary</c:v>
                </c:pt>
                <c:pt idx="5">
                  <c:v>Technology</c:v>
                </c:pt>
                <c:pt idx="6">
                  <c:v>Materials</c:v>
                </c:pt>
                <c:pt idx="7">
                  <c:v>Energy</c:v>
                </c:pt>
                <c:pt idx="8">
                  <c:v>Utilities</c:v>
                </c:pt>
                <c:pt idx="9">
                  <c:v>Communications</c:v>
                </c:pt>
                <c:pt idx="10">
                  <c:v>Real Estate</c:v>
                </c:pt>
              </c:strCache>
            </c:strRef>
          </c:cat>
          <c:val>
            <c:numRef>
              <c:f>'Stock contribution'!$AD$11:$AD$21</c:f>
              <c:numCache>
                <c:formatCode>0.00%</c:formatCode>
                <c:ptCount val="11"/>
                <c:pt idx="0">
                  <c:v>0.27669378210233764</c:v>
                </c:pt>
                <c:pt idx="1">
                  <c:v>0.20633663534258506</c:v>
                </c:pt>
                <c:pt idx="2">
                  <c:v>4.9975250090450007E-2</c:v>
                </c:pt>
                <c:pt idx="3">
                  <c:v>2.6353078634145488E-2</c:v>
                </c:pt>
                <c:pt idx="4">
                  <c:v>2.4799793758983779E-2</c:v>
                </c:pt>
                <c:pt idx="5">
                  <c:v>6.8594537228082952E-2</c:v>
                </c:pt>
                <c:pt idx="6">
                  <c:v>3.3175571414327254E-2</c:v>
                </c:pt>
                <c:pt idx="7">
                  <c:v>3.1947082062805054E-2</c:v>
                </c:pt>
                <c:pt idx="8">
                  <c:v>2.1400162701185499E-2</c:v>
                </c:pt>
                <c:pt idx="9">
                  <c:v>4.1598119456312865E-2</c:v>
                </c:pt>
                <c:pt idx="10">
                  <c:v>-1.8358999253045294E-3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9-466C-B760-A1BE2BC670E3}"/>
            </c:ext>
          </c:extLst>
        </c:ser>
        <c:ser>
          <c:idx val="1"/>
          <c:order val="1"/>
          <c:tx>
            <c:strRef>
              <c:f>'Stock contribution'!$AE$10</c:f>
              <c:strCache>
                <c:ptCount val="1"/>
                <c:pt idx="0">
                  <c:v>PAB Portfolio </c:v>
                </c:pt>
              </c:strCache>
            </c:strRef>
          </c:tx>
          <c:spPr>
            <a:solidFill>
              <a:srgbClr val="D0D0D0"/>
            </a:solidFill>
            <a:ln>
              <a:noFill/>
            </a:ln>
            <a:effectLst/>
          </c:spPr>
          <c:invertIfNegative val="0"/>
          <c:cat>
            <c:strRef>
              <c:f>'Stock contribution'!$AC$11:$AC$21</c:f>
              <c:strCache>
                <c:ptCount val="11"/>
                <c:pt idx="0">
                  <c:v>Financials</c:v>
                </c:pt>
                <c:pt idx="1">
                  <c:v>Industrials</c:v>
                </c:pt>
                <c:pt idx="2">
                  <c:v>Health Care</c:v>
                </c:pt>
                <c:pt idx="3">
                  <c:v>Consumer Staples</c:v>
                </c:pt>
                <c:pt idx="4">
                  <c:v>Consumer Discretionary</c:v>
                </c:pt>
                <c:pt idx="5">
                  <c:v>Technology</c:v>
                </c:pt>
                <c:pt idx="6">
                  <c:v>Materials</c:v>
                </c:pt>
                <c:pt idx="7">
                  <c:v>Energy</c:v>
                </c:pt>
                <c:pt idx="8">
                  <c:v>Utilities</c:v>
                </c:pt>
                <c:pt idx="9">
                  <c:v>Communications</c:v>
                </c:pt>
                <c:pt idx="10">
                  <c:v>Real Estate</c:v>
                </c:pt>
              </c:strCache>
            </c:strRef>
          </c:cat>
          <c:val>
            <c:numRef>
              <c:f>'Stock contribution'!$AE$11:$AE$21</c:f>
              <c:numCache>
                <c:formatCode>0.00%</c:formatCode>
                <c:ptCount val="11"/>
                <c:pt idx="0">
                  <c:v>0.28096717799504778</c:v>
                </c:pt>
                <c:pt idx="1">
                  <c:v>0.24114062433949068</c:v>
                </c:pt>
                <c:pt idx="2">
                  <c:v>4.7462739878401994E-2</c:v>
                </c:pt>
                <c:pt idx="3">
                  <c:v>2.5235775077392386E-2</c:v>
                </c:pt>
                <c:pt idx="4">
                  <c:v>2.2956143493333192E-2</c:v>
                </c:pt>
                <c:pt idx="5">
                  <c:v>6.8722410673965451E-2</c:v>
                </c:pt>
                <c:pt idx="6">
                  <c:v>3.3071322933476144E-2</c:v>
                </c:pt>
                <c:pt idx="7">
                  <c:v>-1.0261889580597261E-3</c:v>
                </c:pt>
                <c:pt idx="8">
                  <c:v>1.9771194848431151E-2</c:v>
                </c:pt>
                <c:pt idx="9">
                  <c:v>4.4645286754910973E-2</c:v>
                </c:pt>
                <c:pt idx="10">
                  <c:v>-1.3743423611047856E-3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9-466C-B760-A1BE2BC67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77608"/>
        <c:axId val="13983752"/>
      </c:barChart>
      <c:catAx>
        <c:axId val="13977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83752"/>
        <c:crosses val="autoZero"/>
        <c:auto val="1"/>
        <c:lblAlgn val="ctr"/>
        <c:lblOffset val="100"/>
        <c:noMultiLvlLbl val="0"/>
      </c:catAx>
      <c:valAx>
        <c:axId val="13983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77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Cumulative Return vs Beta per Stock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'Key Performance Metrics '!$D$22</c:f>
              <c:strCache>
                <c:ptCount val="1"/>
                <c:pt idx="0">
                  <c:v>Beta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770459574906079"/>
                  <c:y val="-0.3577898916481593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'Key Performance Metrics '!$C$23:$C$70</c:f>
              <c:numCache>
                <c:formatCode>0.00%</c:formatCode>
                <c:ptCount val="48"/>
                <c:pt idx="0">
                  <c:v>3.3864733375606804E-2</c:v>
                </c:pt>
                <c:pt idx="1">
                  <c:v>2.9287005257038201E-2</c:v>
                </c:pt>
                <c:pt idx="2">
                  <c:v>4.0654001623768421E-2</c:v>
                </c:pt>
                <c:pt idx="3">
                  <c:v>1.9171614090275346E-2</c:v>
                </c:pt>
                <c:pt idx="4">
                  <c:v>2.0938097775597297E-2</c:v>
                </c:pt>
                <c:pt idx="5">
                  <c:v>2.3306590473100464E-2</c:v>
                </c:pt>
                <c:pt idx="6">
                  <c:v>2.6864149088508205E-2</c:v>
                </c:pt>
                <c:pt idx="7">
                  <c:v>1.6806050070319989E-2</c:v>
                </c:pt>
                <c:pt idx="8">
                  <c:v>1.8921915869708039E-2</c:v>
                </c:pt>
                <c:pt idx="9">
                  <c:v>2.7625138578448505E-2</c:v>
                </c:pt>
                <c:pt idx="10">
                  <c:v>7.7211086310176036E-3</c:v>
                </c:pt>
                <c:pt idx="11">
                  <c:v>1.1533377268948763E-2</c:v>
                </c:pt>
                <c:pt idx="12">
                  <c:v>3.3676569658084299E-2</c:v>
                </c:pt>
                <c:pt idx="13">
                  <c:v>2.4934785666455239E-2</c:v>
                </c:pt>
                <c:pt idx="14">
                  <c:v>1.1268625728259485E-2</c:v>
                </c:pt>
                <c:pt idx="15">
                  <c:v>1.7878755812380742E-2</c:v>
                </c:pt>
                <c:pt idx="16">
                  <c:v>6.0051627913642047E-2</c:v>
                </c:pt>
                <c:pt idx="17">
                  <c:v>5.9591904363953674E-3</c:v>
                </c:pt>
                <c:pt idx="18">
                  <c:v>2.9835095810706758E-2</c:v>
                </c:pt>
                <c:pt idx="19">
                  <c:v>1.6949854208795578E-2</c:v>
                </c:pt>
                <c:pt idx="20">
                  <c:v>5.7821301078655463E-3</c:v>
                </c:pt>
                <c:pt idx="21">
                  <c:v>1.0404875344192099E-2</c:v>
                </c:pt>
                <c:pt idx="22">
                  <c:v>2.5156881085469429E-2</c:v>
                </c:pt>
                <c:pt idx="23">
                  <c:v>8.1946889223052377E-3</c:v>
                </c:pt>
                <c:pt idx="24">
                  <c:v>6.2188047384832412E-3</c:v>
                </c:pt>
                <c:pt idx="25">
                  <c:v>3.4561131699750725E-3</c:v>
                </c:pt>
                <c:pt idx="26">
                  <c:v>6.1554094648794688E-3</c:v>
                </c:pt>
                <c:pt idx="27">
                  <c:v>5.0897858236738092E-3</c:v>
                </c:pt>
                <c:pt idx="28">
                  <c:v>4.7378731580904887E-3</c:v>
                </c:pt>
                <c:pt idx="29">
                  <c:v>6.913897017526649E-3</c:v>
                </c:pt>
                <c:pt idx="30">
                  <c:v>-3.9050651813609116E-3</c:v>
                </c:pt>
                <c:pt idx="31">
                  <c:v>1.3847527188944442E-2</c:v>
                </c:pt>
                <c:pt idx="32">
                  <c:v>1.2087715101595897E-2</c:v>
                </c:pt>
                <c:pt idx="33">
                  <c:v>2.7696166498043517E-3</c:v>
                </c:pt>
                <c:pt idx="34">
                  <c:v>2.7047166719117666E-2</c:v>
                </c:pt>
                <c:pt idx="35">
                  <c:v>2.3105290434946024E-3</c:v>
                </c:pt>
                <c:pt idx="36">
                  <c:v>3.9236841465470684E-2</c:v>
                </c:pt>
                <c:pt idx="37">
                  <c:v>3.1870684823989581E-2</c:v>
                </c:pt>
                <c:pt idx="38">
                  <c:v>-6.3372198353798259E-3</c:v>
                </c:pt>
                <c:pt idx="39">
                  <c:v>7.6421064257174987E-3</c:v>
                </c:pt>
                <c:pt idx="40">
                  <c:v>2.6129934028673141E-2</c:v>
                </c:pt>
                <c:pt idx="41">
                  <c:v>6.7351391733627697E-3</c:v>
                </c:pt>
                <c:pt idx="42">
                  <c:v>-9.1799113923085596E-4</c:v>
                </c:pt>
                <c:pt idx="43">
                  <c:v>1.5985818735351875E-2</c:v>
                </c:pt>
                <c:pt idx="44">
                  <c:v>5.4143439658336234E-3</c:v>
                </c:pt>
                <c:pt idx="45">
                  <c:v>2.3138160637950822E-2</c:v>
                </c:pt>
                <c:pt idx="46">
                  <c:v>1.8459958818362043E-2</c:v>
                </c:pt>
                <c:pt idx="47">
                  <c:v>-1.8358999253045294E-3</c:v>
                </c:pt>
              </c:numCache>
            </c:numRef>
          </c:xVal>
          <c:yVal>
            <c:numRef>
              <c:f>'Key Performance Metrics '!$D$23:$D$70</c:f>
              <c:numCache>
                <c:formatCode>0.0000</c:formatCode>
                <c:ptCount val="48"/>
                <c:pt idx="0">
                  <c:v>2.6399869385436609E-2</c:v>
                </c:pt>
                <c:pt idx="1">
                  <c:v>3.4596031731211549E-2</c:v>
                </c:pt>
                <c:pt idx="2">
                  <c:v>3.2057292863349622E-2</c:v>
                </c:pt>
                <c:pt idx="3">
                  <c:v>2.2816488955356266E-2</c:v>
                </c:pt>
                <c:pt idx="4">
                  <c:v>2.2944492750050484E-2</c:v>
                </c:pt>
                <c:pt idx="5">
                  <c:v>1.9476017789080986E-2</c:v>
                </c:pt>
                <c:pt idx="6">
                  <c:v>2.7203161052097368E-2</c:v>
                </c:pt>
                <c:pt idx="7">
                  <c:v>1.0257713384857989E-2</c:v>
                </c:pt>
                <c:pt idx="8">
                  <c:v>9.4962156588662677E-3</c:v>
                </c:pt>
                <c:pt idx="9">
                  <c:v>2.5971700223055526E-2</c:v>
                </c:pt>
                <c:pt idx="10">
                  <c:v>9.7067727608827412E-3</c:v>
                </c:pt>
                <c:pt idx="11">
                  <c:v>7.0454039832226253E-3</c:v>
                </c:pt>
                <c:pt idx="12">
                  <c:v>5.2708299581177183E-2</c:v>
                </c:pt>
                <c:pt idx="13">
                  <c:v>3.8935468442802927E-2</c:v>
                </c:pt>
                <c:pt idx="14">
                  <c:v>2.6644521249949191E-2</c:v>
                </c:pt>
                <c:pt idx="15">
                  <c:v>2.032775030800324E-2</c:v>
                </c:pt>
                <c:pt idx="16">
                  <c:v>4.6371097336701545E-3</c:v>
                </c:pt>
                <c:pt idx="17">
                  <c:v>1.1816478717982954E-2</c:v>
                </c:pt>
                <c:pt idx="18">
                  <c:v>2.1836004841015107E-2</c:v>
                </c:pt>
                <c:pt idx="19">
                  <c:v>2.2954556087007676E-2</c:v>
                </c:pt>
                <c:pt idx="20">
                  <c:v>6.4606547995731244E-3</c:v>
                </c:pt>
                <c:pt idx="21">
                  <c:v>2.0466627197681282E-2</c:v>
                </c:pt>
                <c:pt idx="22">
                  <c:v>2.7624617778788028E-2</c:v>
                </c:pt>
                <c:pt idx="23">
                  <c:v>1.6721024347063882E-2</c:v>
                </c:pt>
                <c:pt idx="24">
                  <c:v>1.2669686780025519E-2</c:v>
                </c:pt>
                <c:pt idx="25">
                  <c:v>3.1090206525822967E-2</c:v>
                </c:pt>
                <c:pt idx="26">
                  <c:v>1.1674949525063498E-2</c:v>
                </c:pt>
                <c:pt idx="27">
                  <c:v>1.5813924256993052E-2</c:v>
                </c:pt>
                <c:pt idx="28">
                  <c:v>3.9829871827674222E-3</c:v>
                </c:pt>
                <c:pt idx="29">
                  <c:v>5.3892208770926599E-3</c:v>
                </c:pt>
                <c:pt idx="30">
                  <c:v>3.7656483721665572E-2</c:v>
                </c:pt>
                <c:pt idx="31">
                  <c:v>3.4671810161613796E-2</c:v>
                </c:pt>
                <c:pt idx="32">
                  <c:v>1.522795833052362E-2</c:v>
                </c:pt>
                <c:pt idx="33">
                  <c:v>7.8261266672587301E-3</c:v>
                </c:pt>
                <c:pt idx="34">
                  <c:v>5.5689960780021093E-2</c:v>
                </c:pt>
                <c:pt idx="35">
                  <c:v>9.8272220379677401E-3</c:v>
                </c:pt>
                <c:pt idx="36">
                  <c:v>4.1174749935649645E-2</c:v>
                </c:pt>
                <c:pt idx="37">
                  <c:v>4.4990306347103506E-2</c:v>
                </c:pt>
                <c:pt idx="38">
                  <c:v>2.3124404523408242E-2</c:v>
                </c:pt>
                <c:pt idx="39">
                  <c:v>1.2759693955055634E-2</c:v>
                </c:pt>
                <c:pt idx="40">
                  <c:v>8.0496677649822181E-3</c:v>
                </c:pt>
                <c:pt idx="41">
                  <c:v>6.7402403959628291E-3</c:v>
                </c:pt>
                <c:pt idx="42">
                  <c:v>1.7848733100663415E-3</c:v>
                </c:pt>
                <c:pt idx="43">
                  <c:v>2.0582526670881309E-2</c:v>
                </c:pt>
                <c:pt idx="44">
                  <c:v>1.6601807421484167E-2</c:v>
                </c:pt>
                <c:pt idx="45">
                  <c:v>1.4792602070449723E-2</c:v>
                </c:pt>
                <c:pt idx="46">
                  <c:v>1.6777806048525305E-2</c:v>
                </c:pt>
                <c:pt idx="47">
                  <c:v>1.9948939144639178E-2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3B-4445-B7CA-9AC7FEDE1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1324551"/>
        <c:axId val="361326599"/>
      </c:scatterChart>
      <c:valAx>
        <c:axId val="3613245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326599"/>
        <c:crosses val="autoZero"/>
        <c:crossBetween val="midCat"/>
      </c:valAx>
      <c:valAx>
        <c:axId val="361326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3245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466725</xdr:colOff>
      <xdr:row>23</xdr:row>
      <xdr:rowOff>19050</xdr:rowOff>
    </xdr:from>
    <xdr:to>
      <xdr:col>19</xdr:col>
      <xdr:colOff>981075</xdr:colOff>
      <xdr:row>49</xdr:row>
      <xdr:rowOff>38100</xdr:rowOff>
    </xdr:to>
    <xdr:graphicFrame macro="">
      <xdr:nvGraphicFramePr>
        <xdr:cNvPr id="3" name="Chart 2" descr="Chart type: Clustered Column. 'Avg ESG Score of the ESG Portfolio', 'Avg ESG Score of the PAB Portfolio' by 'Sub-sector'&#10;&#10;Description automatically generated">
          <a:extLst>
            <a:ext uri="{FF2B5EF4-FFF2-40B4-BE49-F238E27FC236}">
              <a16:creationId xmlns:a16="http://schemas.microsoft.com/office/drawing/2014/main" id="{3D9FA5EE-2308-2E43-06E0-0E9BD02833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180975</xdr:colOff>
      <xdr:row>0</xdr:row>
      <xdr:rowOff>104775</xdr:rowOff>
    </xdr:from>
    <xdr:to>
      <xdr:col>18</xdr:col>
      <xdr:colOff>590550</xdr:colOff>
      <xdr:row>21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B68C8E-C843-6E7E-2CA6-E8A046B7A3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7</xdr:row>
      <xdr:rowOff>161925</xdr:rowOff>
    </xdr:from>
    <xdr:to>
      <xdr:col>8</xdr:col>
      <xdr:colOff>361950</xdr:colOff>
      <xdr:row>28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9B1DCD1-74A2-D1A0-F991-BBA15C5FA1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28575</xdr:colOff>
      <xdr:row>7</xdr:row>
      <xdr:rowOff>152400</xdr:rowOff>
    </xdr:from>
    <xdr:to>
      <xdr:col>20</xdr:col>
      <xdr:colOff>276225</xdr:colOff>
      <xdr:row>28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C5F84E9-9551-5515-D4EF-7351C6F93C5F}"/>
            </a:ext>
            <a:ext uri="{147F2762-F138-4A5C-976F-8EAC2B608ADB}">
              <a16:predDERef xmlns:a16="http://schemas.microsoft.com/office/drawing/2014/main" pred="{B9B1DCD1-74A2-D1A0-F991-BBA15C5FA1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104775</xdr:colOff>
      <xdr:row>39</xdr:row>
      <xdr:rowOff>85725</xdr:rowOff>
    </xdr:from>
    <xdr:to>
      <xdr:col>18</xdr:col>
      <xdr:colOff>142875</xdr:colOff>
      <xdr:row>58</xdr:row>
      <xdr:rowOff>123825</xdr:rowOff>
    </xdr:to>
    <xdr:graphicFrame macro="">
      <xdr:nvGraphicFramePr>
        <xdr:cNvPr id="2" name="Γράφημα 1" descr="Chart type: Scatter. Field: Field1 and Field: Field2 appear highly correlated.&#10;&#10;Description automatically generated">
          <a:extLst>
            <a:ext uri="{FF2B5EF4-FFF2-40B4-BE49-F238E27FC236}">
              <a16:creationId xmlns:a16="http://schemas.microsoft.com/office/drawing/2014/main" id="{3A51CA32-8603-47EE-887D-A1C0D19CB41E}"/>
            </a:ext>
            <a:ext uri="{147F2762-F138-4A5C-976F-8EAC2B608ADB}">
              <a16:predDERef xmlns:a16="http://schemas.microsoft.com/office/drawing/2014/main" pred="{6C5F84E9-9551-5515-D4EF-7351C6F93C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0</xdr:row>
      <xdr:rowOff>161925</xdr:rowOff>
    </xdr:from>
    <xdr:to>
      <xdr:col>16</xdr:col>
      <xdr:colOff>114300</xdr:colOff>
      <xdr:row>21</xdr:row>
      <xdr:rowOff>133350</xdr:rowOff>
    </xdr:to>
    <xdr:graphicFrame macro="">
      <xdr:nvGraphicFramePr>
        <xdr:cNvPr id="2" name="Γράφημα 1">
          <a:extLst>
            <a:ext uri="{FF2B5EF4-FFF2-40B4-BE49-F238E27FC236}">
              <a16:creationId xmlns:a16="http://schemas.microsoft.com/office/drawing/2014/main" id="{754DF7C8-DB27-A1AD-9A58-DCCD9236A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419100</xdr:colOff>
      <xdr:row>22</xdr:row>
      <xdr:rowOff>180975</xdr:rowOff>
    </xdr:from>
    <xdr:to>
      <xdr:col>16</xdr:col>
      <xdr:colOff>123825</xdr:colOff>
      <xdr:row>47</xdr:row>
      <xdr:rowOff>0</xdr:rowOff>
    </xdr:to>
    <xdr:graphicFrame macro="">
      <xdr:nvGraphicFramePr>
        <xdr:cNvPr id="3" name="Γράφημα 2">
          <a:extLst>
            <a:ext uri="{FF2B5EF4-FFF2-40B4-BE49-F238E27FC236}">
              <a16:creationId xmlns:a16="http://schemas.microsoft.com/office/drawing/2014/main" id="{A4089647-AF3D-BB6A-9CC7-4AC57598A6FF}"/>
            </a:ext>
            <a:ext uri="{147F2762-F138-4A5C-976F-8EAC2B608ADB}">
              <a16:predDERef xmlns:a16="http://schemas.microsoft.com/office/drawing/2014/main" pred="{754DF7C8-DB27-A1AD-9A58-DCCD9236A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28</xdr:col>
      <xdr:colOff>0</xdr:colOff>
      <xdr:row>21</xdr:row>
      <xdr:rowOff>85725</xdr:rowOff>
    </xdr:from>
    <xdr:to>
      <xdr:col>31</xdr:col>
      <xdr:colOff>57150</xdr:colOff>
      <xdr:row>36</xdr:row>
      <xdr:rowOff>171450</xdr:rowOff>
    </xdr:to>
    <xdr:graphicFrame macro="">
      <xdr:nvGraphicFramePr>
        <xdr:cNvPr id="5" name="Γράφημα 4">
          <a:extLst>
            <a:ext uri="{FF2B5EF4-FFF2-40B4-BE49-F238E27FC236}">
              <a16:creationId xmlns:a16="http://schemas.microsoft.com/office/drawing/2014/main" id="{B8831676-9CB5-9A28-5ECE-5AB96455B696}"/>
            </a:ext>
            <a:ext uri="{147F2762-F138-4A5C-976F-8EAC2B608ADB}">
              <a16:predDERef xmlns:a16="http://schemas.microsoft.com/office/drawing/2014/main" pred="{A4089647-AF3D-BB6A-9CC7-4AC57598A6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25</xdr:row>
      <xdr:rowOff>19050</xdr:rowOff>
    </xdr:from>
    <xdr:to>
      <xdr:col>17</xdr:col>
      <xdr:colOff>504825</xdr:colOff>
      <xdr:row>40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1D2BF2C-B7E9-F1EB-0F10-E37F3F753879}"/>
            </a:ext>
            <a:ext uri="{147F2762-F138-4A5C-976F-8EAC2B608ADB}">
              <a16:predDERef xmlns:a16="http://schemas.microsoft.com/office/drawing/2014/main" pred="{098F3C9A-E5FA-EDB4-66AE-FB9BBC28BC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581025</xdr:colOff>
      <xdr:row>41</xdr:row>
      <xdr:rowOff>85725</xdr:rowOff>
    </xdr:from>
    <xdr:to>
      <xdr:col>17</xdr:col>
      <xdr:colOff>533400</xdr:colOff>
      <xdr:row>59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85B8611-0C71-E895-E8F8-33D3A3F6751C}"/>
            </a:ext>
            <a:ext uri="{147F2762-F138-4A5C-976F-8EAC2B608ADB}">
              <a16:predDERef xmlns:a16="http://schemas.microsoft.com/office/drawing/2014/main" pred="{31D2BF2C-B7E9-F1EB-0F10-E37F3F7538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B01DF38-E38E-4042-9F25-36969312D1BD}" name="Πίνακας1" displayName="Πίνακας1" ref="C4:E16" totalsRowShown="0">
  <autoFilter ref="C4:E16" xr:uid="{1B01DF38-E38E-4042-9F25-36969312D1BD}"/>
  <tableColumns count="3">
    <tableColumn id="1" xr3:uid="{690A270D-7F2E-4537-BD12-3D36FEA557F9}" name="Top-10 Stocks" dataDxfId="2"/>
    <tableColumn id="2" xr3:uid="{316D2127-19DE-44C6-9821-1BA866F0E873}" name="ESG Portfolio " dataDxfId="1"/>
    <tableColumn id="3" xr3:uid="{F1B58A48-0D6B-4836-A109-3BC680BE6332}" name="PAB Portfolio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70319-A690-4364-B902-E92B1A6BFED7}">
  <sheetPr>
    <tabColor theme="4"/>
  </sheetPr>
  <dimension ref="A1:AG603"/>
  <sheetViews>
    <sheetView zoomScale="95" zoomScaleNormal="95" workbookViewId="0">
      <selection activeCell="B1" sqref="B1:C1"/>
    </sheetView>
  </sheetViews>
  <sheetFormatPr defaultColWidth="8.85546875" defaultRowHeight="15"/>
  <cols>
    <col min="2" max="2" width="75" bestFit="1" customWidth="1"/>
    <col min="3" max="3" width="12" bestFit="1" customWidth="1"/>
    <col min="4" max="4" width="19.85546875" customWidth="1"/>
    <col min="5" max="5" width="12" style="29" customWidth="1"/>
    <col min="6" max="6" width="9.140625" style="29"/>
    <col min="7" max="7" width="22.42578125" bestFit="1" customWidth="1"/>
    <col min="8" max="8" width="31.28515625" bestFit="1" customWidth="1"/>
    <col min="9" max="9" width="18.140625" style="107" customWidth="1"/>
    <col min="10" max="11" width="7.140625" customWidth="1"/>
    <col min="12" max="12" width="31.28515625" bestFit="1" customWidth="1"/>
    <col min="13" max="13" width="31.28515625" customWidth="1"/>
    <col min="14" max="15" width="9.140625"/>
    <col min="16" max="16" width="21.140625" customWidth="1"/>
    <col min="17" max="19" width="19.5703125" customWidth="1"/>
    <col min="20" max="20" width="15.140625" customWidth="1"/>
    <col min="22" max="22" width="23.42578125" bestFit="1" customWidth="1"/>
    <col min="23" max="23" width="43.85546875" customWidth="1"/>
    <col min="24" max="24" width="18.85546875" customWidth="1"/>
    <col min="25" max="25" width="21.85546875" customWidth="1"/>
    <col min="26" max="26" width="18.85546875" customWidth="1"/>
    <col min="27" max="27" width="26.85546875" customWidth="1"/>
    <col min="28" max="28" width="12.5703125" customWidth="1"/>
    <col min="29" max="29" width="13.85546875" customWidth="1"/>
    <col min="30" max="30" width="17.42578125" customWidth="1"/>
    <col min="31" max="31" width="11.28515625" customWidth="1"/>
    <col min="32" max="32" width="14" style="29" customWidth="1"/>
    <col min="33" max="33" width="9.5703125" bestFit="1" customWidth="1"/>
  </cols>
  <sheetData>
    <row r="1" spans="1:33" ht="57.75">
      <c r="A1" s="101"/>
      <c r="B1" s="102" t="s">
        <v>0</v>
      </c>
      <c r="C1" s="102" t="s">
        <v>1</v>
      </c>
      <c r="D1" s="102" t="s">
        <v>2</v>
      </c>
      <c r="E1" s="103" t="s">
        <v>3</v>
      </c>
      <c r="F1" s="103" t="s">
        <v>4</v>
      </c>
      <c r="G1" s="102" t="s">
        <v>5</v>
      </c>
      <c r="H1" s="102" t="s">
        <v>6</v>
      </c>
      <c r="I1" s="106" t="s">
        <v>7</v>
      </c>
      <c r="L1" s="106" t="s">
        <v>6</v>
      </c>
      <c r="M1" s="106" t="s">
        <v>5</v>
      </c>
      <c r="N1" s="106" t="s">
        <v>8</v>
      </c>
      <c r="O1" s="106" t="s">
        <v>9</v>
      </c>
      <c r="P1" s="106" t="s">
        <v>10</v>
      </c>
      <c r="Q1" s="106" t="s">
        <v>11</v>
      </c>
      <c r="R1" s="106" t="s">
        <v>12</v>
      </c>
      <c r="S1" s="106" t="s">
        <v>13</v>
      </c>
      <c r="T1" s="106" t="s">
        <v>14</v>
      </c>
      <c r="V1" s="106" t="s">
        <v>15</v>
      </c>
      <c r="W1" s="106"/>
      <c r="X1" s="106" t="s">
        <v>16</v>
      </c>
      <c r="Y1" s="106" t="s">
        <v>1</v>
      </c>
      <c r="Z1" s="106" t="s">
        <v>17</v>
      </c>
      <c r="AA1" s="106" t="s">
        <v>18</v>
      </c>
      <c r="AB1" s="106" t="s">
        <v>3</v>
      </c>
      <c r="AC1" s="106" t="s">
        <v>19</v>
      </c>
      <c r="AD1" s="106" t="s">
        <v>20</v>
      </c>
      <c r="AE1" s="106" t="s">
        <v>21</v>
      </c>
      <c r="AF1" s="106" t="s">
        <v>22</v>
      </c>
      <c r="AG1" s="106" t="s">
        <v>23</v>
      </c>
    </row>
    <row r="2" spans="1:33">
      <c r="A2">
        <v>1</v>
      </c>
      <c r="B2" t="s">
        <v>24</v>
      </c>
      <c r="C2" t="s">
        <v>25</v>
      </c>
      <c r="D2" t="s">
        <v>26</v>
      </c>
      <c r="E2" s="29">
        <v>86.71</v>
      </c>
      <c r="F2" s="105">
        <v>2.3699999999999999E-2</v>
      </c>
      <c r="G2" t="s">
        <v>27</v>
      </c>
      <c r="H2" t="s">
        <v>28</v>
      </c>
      <c r="I2" s="107" t="s">
        <v>29</v>
      </c>
      <c r="J2" s="1"/>
      <c r="L2" s="3" t="s">
        <v>30</v>
      </c>
      <c r="M2" s="3" t="s">
        <v>31</v>
      </c>
      <c r="N2" s="4">
        <f t="shared" ref="N2:N21" si="0">SUMIFS(F:F,H:H,L2)</f>
        <v>0.11949999999999998</v>
      </c>
      <c r="O2" s="3">
        <f t="shared" ref="O2:O21" si="1">COUNTIFS(H:H,L2)</f>
        <v>50</v>
      </c>
      <c r="P2" s="30" cm="1">
        <f t="array" ref="P2">_xlfn.PERCENTILE.EXC(_xlfn._xlws.FILTER(F$2:F$603,(H$2:H$603="Banking")*(($I$2:$I$603="Yes")+($I$2:$I$603="NO"))),0.8)</f>
        <v>4.1000000000000003E-3</v>
      </c>
      <c r="Q2" s="28" cm="1">
        <f t="array" ref="Q2">_xlfn.PERCENTILE.EXC(_xlfn._xlws.FILTER(E$2:E$603,(H$2:H$603="Banking")*(ISNUMBER($E$2:$E$603))*(($I$2:$I$603="Yes")+($I$2:$I$603="NO"))),0.8)</f>
        <v>83.65</v>
      </c>
      <c r="R2" s="28" cm="1">
        <f t="array" ref="R2">AVERAGE(_xlfn._xlws.FILTER($E$2:$E$603, ($H$2:$H$603="Banking") * (($I$2:$I$603="Yes")+($I$2:$I$603="NO"))))</f>
        <v>72.502244897959201</v>
      </c>
      <c r="S2" s="28">
        <f>AVERAGE(AB2:AB7)</f>
        <v>88.815000000000012</v>
      </c>
      <c r="T2" s="55">
        <v>88.815000000000012</v>
      </c>
      <c r="V2" s="44" t="s">
        <v>31</v>
      </c>
      <c r="W2" s="45" t="s">
        <v>30</v>
      </c>
      <c r="X2" s="32" t="s">
        <v>32</v>
      </c>
      <c r="Y2" s="32" t="s">
        <v>33</v>
      </c>
      <c r="Z2" s="32" t="s">
        <v>34</v>
      </c>
      <c r="AA2" s="32" t="s">
        <v>35</v>
      </c>
      <c r="AB2" s="47">
        <v>93.03</v>
      </c>
      <c r="AC2" s="31">
        <v>6.3E-3</v>
      </c>
      <c r="AD2" s="51">
        <f t="shared" ref="AD2:AD7" si="2">AC2/SUM($AC$2:$AC$7)</f>
        <v>0.18805970149253731</v>
      </c>
      <c r="AE2" s="51">
        <f>AD2*$N$2</f>
        <v>2.2473134328358204E-2</v>
      </c>
      <c r="AF2" s="110">
        <f>AE2/$AE$50</f>
        <v>2.2565653507739931E-2</v>
      </c>
      <c r="AG2" s="53">
        <f>AF2^2</f>
        <v>5.0920871823137545E-4</v>
      </c>
    </row>
    <row r="3" spans="1:33">
      <c r="A3">
        <v>2</v>
      </c>
      <c r="B3" t="s">
        <v>36</v>
      </c>
      <c r="C3" t="s">
        <v>37</v>
      </c>
      <c r="D3" t="s">
        <v>38</v>
      </c>
      <c r="E3" s="29">
        <v>74.400000000000006</v>
      </c>
      <c r="F3" s="105">
        <v>2.1999999999999999E-2</v>
      </c>
      <c r="G3" t="s">
        <v>27</v>
      </c>
      <c r="H3" t="s">
        <v>39</v>
      </c>
      <c r="I3" s="107" t="s">
        <v>29</v>
      </c>
      <c r="J3" s="1"/>
      <c r="L3" s="3" t="s">
        <v>40</v>
      </c>
      <c r="M3" s="3" t="s">
        <v>31</v>
      </c>
      <c r="N3" s="4">
        <f t="shared" si="0"/>
        <v>6.5799999999999997E-2</v>
      </c>
      <c r="O3" s="3">
        <f t="shared" si="1"/>
        <v>33</v>
      </c>
      <c r="P3" s="30" cm="1">
        <f t="array" ref="P3">_xlfn.PERCENTILE.EXC(_xlfn._xlws.FILTER(F2:F603,(H2:H603="INSURANCE")*(($I$2:$I$603="Yes")+($I$2:$I$603="NO"))),0.8)</f>
        <v>2.9600000000000017E-3</v>
      </c>
      <c r="Q3" s="28" cm="1">
        <f t="array" ref="Q3">_xlfn.PERCENTILE.EXC(_xlfn._xlws.FILTER(E$2:E$603,(H$2:H$603="Insurance")*(ISNUMBER($E$2:$E$603))*(($I$2:$I$603="Yes")+($I$2:$I$603="NO"))),0.8)</f>
        <v>82.11</v>
      </c>
      <c r="R3" s="28" cm="1">
        <f t="array" ref="R3">AVERAGE(_xlfn._xlws.FILTER($E$2:$E$603, ($H$2:$H$603="Insurance") * (($I$2:$I$603="Yes")+($I$2:$I$603="NO"))))</f>
        <v>72.5083870967742</v>
      </c>
      <c r="S3" s="28">
        <f>AVERAGE(AB8:AB10)</f>
        <v>85.79</v>
      </c>
      <c r="T3" s="55">
        <v>86.114000000000004</v>
      </c>
      <c r="V3" s="46"/>
      <c r="W3" s="33"/>
      <c r="X3" s="32" t="s">
        <v>41</v>
      </c>
      <c r="Y3" s="32" t="s">
        <v>42</v>
      </c>
      <c r="Z3" s="32" t="s">
        <v>43</v>
      </c>
      <c r="AA3" s="32" t="s">
        <v>44</v>
      </c>
      <c r="AB3" s="47">
        <v>92.51</v>
      </c>
      <c r="AC3" s="31">
        <v>7.4000000000000003E-3</v>
      </c>
      <c r="AD3" s="51">
        <f t="shared" si="2"/>
        <v>0.22089552238805971</v>
      </c>
      <c r="AE3" s="51">
        <f t="shared" ref="AE3:AE7" si="3">AD3*$N$2</f>
        <v>2.6397014925373132E-2</v>
      </c>
      <c r="AF3" s="111">
        <f t="shared" ref="AF3:AF49" si="4">AE3/$AE$50</f>
        <v>2.650568824718659E-2</v>
      </c>
      <c r="AG3" s="53">
        <f t="shared" ref="AG3:AG49" si="5">AF3^2</f>
        <v>7.0255150945704528E-4</v>
      </c>
    </row>
    <row r="4" spans="1:33">
      <c r="A4">
        <v>3</v>
      </c>
      <c r="B4" t="s">
        <v>45</v>
      </c>
      <c r="C4" t="s">
        <v>46</v>
      </c>
      <c r="D4" t="s">
        <v>47</v>
      </c>
      <c r="E4" s="29">
        <v>88.03</v>
      </c>
      <c r="F4" s="105">
        <v>2.1899999999999999E-2</v>
      </c>
      <c r="G4" t="s">
        <v>48</v>
      </c>
      <c r="H4" t="s">
        <v>49</v>
      </c>
      <c r="I4" s="107" t="s">
        <v>29</v>
      </c>
      <c r="J4" s="1"/>
      <c r="L4" s="3" t="s">
        <v>50</v>
      </c>
      <c r="M4" s="3" t="s">
        <v>31</v>
      </c>
      <c r="N4" s="4">
        <f t="shared" si="0"/>
        <v>5.2600000000000008E-2</v>
      </c>
      <c r="O4" s="3">
        <f t="shared" si="1"/>
        <v>41</v>
      </c>
      <c r="P4" s="30" cm="1">
        <f t="array" ref="P4">_xlfn.PERCENTILE.EXC(_xlfn._xlws.FILTER(F2:F603,(H2:H603="Financial Services")*(($I$2:$I$603="Yes")+($I$2:$I$603="NO"))),0.8)</f>
        <v>2.2800000000000025E-3</v>
      </c>
      <c r="Q4" s="28" cm="1">
        <f t="array" ref="Q4">_xlfn.PERCENTILE.EXC(_xlfn._xlws.FILTER(E$2:E$603,(H$2:H$603="Financial Services")*(ISNUMBER($E$2:$E$603))*(($I$2:$I$603="Yes")+($I$2:$I$603="NO"))),0.8)</f>
        <v>70.552000000000007</v>
      </c>
      <c r="R4" s="28" cm="1">
        <f t="array" ref="R4">AVERAGE(_xlfn._xlws.FILTER($E$2:$E$603, ($H$2:$H$603="Financial Services") * (($I$2:$I$603="Yes")+($I$2:$I$603="NO"))))</f>
        <v>59.268000000000008</v>
      </c>
      <c r="S4" s="28">
        <f>AVERAGE(AB11:AB13)</f>
        <v>77.100000000000009</v>
      </c>
      <c r="T4" s="55">
        <v>75.512500000000003</v>
      </c>
      <c r="V4" s="46"/>
      <c r="W4" s="33"/>
      <c r="X4" s="32" t="s">
        <v>51</v>
      </c>
      <c r="Y4" s="32" t="s">
        <v>52</v>
      </c>
      <c r="Z4" s="32" t="s">
        <v>53</v>
      </c>
      <c r="AA4" s="32" t="s">
        <v>54</v>
      </c>
      <c r="AB4" s="47">
        <v>91.93</v>
      </c>
      <c r="AC4" s="31">
        <v>6.6E-3</v>
      </c>
      <c r="AD4" s="51">
        <f t="shared" si="2"/>
        <v>0.19701492537313431</v>
      </c>
      <c r="AE4" s="51">
        <f t="shared" si="3"/>
        <v>2.3543283582089545E-2</v>
      </c>
      <c r="AF4" s="111">
        <f t="shared" si="4"/>
        <v>2.3640208436679928E-2</v>
      </c>
      <c r="AG4" s="53">
        <f t="shared" si="5"/>
        <v>5.588594549296728E-4</v>
      </c>
    </row>
    <row r="5" spans="1:33">
      <c r="A5">
        <v>4</v>
      </c>
      <c r="B5" t="s">
        <v>55</v>
      </c>
      <c r="C5" t="s">
        <v>56</v>
      </c>
      <c r="D5" t="s">
        <v>57</v>
      </c>
      <c r="E5" s="29">
        <v>86.7</v>
      </c>
      <c r="F5" s="105">
        <v>1.7299999999999999E-2</v>
      </c>
      <c r="G5" t="s">
        <v>58</v>
      </c>
      <c r="H5" t="s">
        <v>58</v>
      </c>
      <c r="I5" s="107" t="s">
        <v>29</v>
      </c>
      <c r="J5" s="1"/>
      <c r="L5" s="5" t="s">
        <v>59</v>
      </c>
      <c r="M5" s="5" t="s">
        <v>60</v>
      </c>
      <c r="N5" s="6">
        <f t="shared" si="0"/>
        <v>0.12140000000000009</v>
      </c>
      <c r="O5" s="5">
        <f t="shared" si="1"/>
        <v>69</v>
      </c>
      <c r="P5" s="6" cm="1">
        <f t="array" ref="P5">_xlfn.PERCENTILE.EXC(_xlfn._xlws.FILTER(F$2:F$603,(H$2:H$603="Industrial Products")*(($I$2:$I$603="Yes")+($I$2:$I$603="NO"))),0.8)</f>
        <v>2.0999999999999999E-3</v>
      </c>
      <c r="Q5" s="34" cm="1">
        <f t="array" ref="Q5">_xlfn.PERCENTILE.EXC(_xlfn._xlws.FILTER(E$2:E$603,(H$2:H$603="Industrial Products")*(ISNUMBER($E$2:$E$603))*(($I$2:$I$603="Yes")+($I$2:$I$603="NO"))),0.8)</f>
        <v>82.36</v>
      </c>
      <c r="R5" s="34" cm="1">
        <f t="array" ref="R5">AVERAGE(_xlfn._xlws.FILTER($E$2:$E$603, ($H$2:$H$603="Industrial Products") * (($I$2:$I$603="Yes")+($I$2:$I$603="NO"))))</f>
        <v>69.119855072463778</v>
      </c>
      <c r="S5" s="34">
        <f>AVERAGE(AB14:AB19)</f>
        <v>85.093333333333334</v>
      </c>
      <c r="T5" s="34">
        <v>85.410000000000011</v>
      </c>
      <c r="V5" s="46"/>
      <c r="W5" s="33"/>
      <c r="X5" s="32" t="s">
        <v>61</v>
      </c>
      <c r="Y5" s="32" t="s">
        <v>62</v>
      </c>
      <c r="Z5" s="32" t="s">
        <v>63</v>
      </c>
      <c r="AA5" s="32" t="s">
        <v>64</v>
      </c>
      <c r="AB5" s="47">
        <v>86.1</v>
      </c>
      <c r="AC5" s="31">
        <v>4.5999999999999999E-3</v>
      </c>
      <c r="AD5" s="51">
        <f t="shared" si="2"/>
        <v>0.1373134328358209</v>
      </c>
      <c r="AE5" s="51">
        <f t="shared" si="3"/>
        <v>1.6408955223880594E-2</v>
      </c>
      <c r="AF5" s="111">
        <f t="shared" si="4"/>
        <v>1.6476508910413284E-2</v>
      </c>
      <c r="AG5" s="53">
        <f t="shared" si="5"/>
        <v>2.7147534587492833E-4</v>
      </c>
    </row>
    <row r="6" spans="1:33">
      <c r="A6">
        <v>5</v>
      </c>
      <c r="B6" t="s">
        <v>65</v>
      </c>
      <c r="C6" t="s">
        <v>66</v>
      </c>
      <c r="D6" t="s">
        <v>67</v>
      </c>
      <c r="E6" s="29">
        <v>82.21</v>
      </c>
      <c r="F6" s="105">
        <v>1.7100000000000001E-2</v>
      </c>
      <c r="G6" t="s">
        <v>58</v>
      </c>
      <c r="H6" t="s">
        <v>58</v>
      </c>
      <c r="I6" s="107" t="s">
        <v>29</v>
      </c>
      <c r="J6" s="1"/>
      <c r="L6" s="5" t="s">
        <v>68</v>
      </c>
      <c r="M6" s="5" t="s">
        <v>60</v>
      </c>
      <c r="N6" s="6">
        <f t="shared" si="0"/>
        <v>5.8300000000000005E-2</v>
      </c>
      <c r="O6" s="5">
        <f t="shared" si="1"/>
        <v>53</v>
      </c>
      <c r="P6" s="6" cm="1">
        <f t="array" ref="P6">_xlfn.PERCENTILE.EXC(_xlfn._xlws.FILTER(F$2:F$603,(H$2:H$603="Industrial Services")*(($I$2:$I$603="Yes")+($I$2:$I$603="NO"))),0.8)</f>
        <v>1.3200000000000002E-3</v>
      </c>
      <c r="Q6" s="34" cm="1">
        <f t="array" ref="Q6">_xlfn.PERCENTILE.EXC(_xlfn._xlws.FILTER(E$2:E$603,(H$2:H$603="Industrial Services")*(ISNUMBER($E$2:$E$603))*(($I$2:$I$603="Yes")+($I$2:$I$603="NO"))),0.8)</f>
        <v>80.14200000000001</v>
      </c>
      <c r="R6" s="34" cm="1">
        <f t="array" ref="R6">AVERAGE(_xlfn._xlws.FILTER($E$2:$E$603, ($H$2:$H$603="Industrial Services") * (($I$2:$I$603="Yes")+($I$2:$I$603="NO"))))</f>
        <v>71.137647058823546</v>
      </c>
      <c r="S6" s="34">
        <f>AVERAGE(AB20:AB22)</f>
        <v>85.023333333333341</v>
      </c>
      <c r="T6" s="34">
        <v>85.023333333333341</v>
      </c>
      <c r="V6" s="46"/>
      <c r="W6" s="33"/>
      <c r="X6" s="32" t="s">
        <v>69</v>
      </c>
      <c r="Y6" s="32" t="s">
        <v>70</v>
      </c>
      <c r="Z6" s="32" t="s">
        <v>71</v>
      </c>
      <c r="AA6" s="32" t="s">
        <v>64</v>
      </c>
      <c r="AB6" s="47">
        <v>85.67</v>
      </c>
      <c r="AC6" s="31">
        <v>4.5999999999999999E-3</v>
      </c>
      <c r="AD6" s="51">
        <f t="shared" si="2"/>
        <v>0.1373134328358209</v>
      </c>
      <c r="AE6" s="51">
        <f t="shared" si="3"/>
        <v>1.6408955223880594E-2</v>
      </c>
      <c r="AF6" s="111">
        <f t="shared" si="4"/>
        <v>1.6476508910413284E-2</v>
      </c>
      <c r="AG6" s="53">
        <f t="shared" si="5"/>
        <v>2.7147534587492833E-4</v>
      </c>
    </row>
    <row r="7" spans="1:33">
      <c r="A7">
        <v>6</v>
      </c>
      <c r="B7" t="s">
        <v>72</v>
      </c>
      <c r="C7" t="s">
        <v>73</v>
      </c>
      <c r="D7" t="s">
        <v>74</v>
      </c>
      <c r="E7" s="29">
        <v>76.08</v>
      </c>
      <c r="F7" s="105">
        <v>1.6899999999999998E-2</v>
      </c>
      <c r="G7" t="s">
        <v>58</v>
      </c>
      <c r="H7" t="s">
        <v>58</v>
      </c>
      <c r="I7" s="107" t="s">
        <v>29</v>
      </c>
      <c r="J7" s="1"/>
      <c r="L7" t="s">
        <v>58</v>
      </c>
      <c r="M7" t="s">
        <v>58</v>
      </c>
      <c r="N7" s="2">
        <f t="shared" si="0"/>
        <v>0.12950000000000006</v>
      </c>
      <c r="O7">
        <f t="shared" si="1"/>
        <v>52</v>
      </c>
      <c r="P7" s="2" cm="1">
        <f t="array" ref="P7">_xlfn.PERCENTILE.EXC(_xlfn._xlws.FILTER(F$2:F$603,(H$2:H$603="Health Care")*(($I$2:$I$603="Yes")+($I$2:$I$603="NO"))),0.8)</f>
        <v>2.5800000000000024E-3</v>
      </c>
      <c r="Q7" s="35" cm="1">
        <f t="array" ref="Q7">_xlfn.PERCENTILE.EXC(_xlfn._xlws.FILTER(E$2:E$603,(H$2:H$603="Health Care")*(ISNUMBER($E$2:$E$603))*(($I$2:$I$603="Yes")+($I$2:$I$603="NO"))),0.8)</f>
        <v>83.01400000000001</v>
      </c>
      <c r="R7" s="35" cm="1">
        <f t="array" ref="R7">AVERAGE(_xlfn._xlws.FILTER($E$2:$E$603, ($H$2:$H$603="Health Care") * (($I$2:$I$603="Yes")+($I$2:$I$603="NO"))))</f>
        <v>72.637200000000007</v>
      </c>
      <c r="S7" s="35">
        <f>AVERAGE(AB23:AB26)</f>
        <v>89.204999999999998</v>
      </c>
      <c r="T7" s="35">
        <v>89.204999999999998</v>
      </c>
      <c r="V7" s="46"/>
      <c r="W7" s="33"/>
      <c r="X7" s="32" t="s">
        <v>75</v>
      </c>
      <c r="Y7" s="32" t="s">
        <v>76</v>
      </c>
      <c r="Z7" s="32" t="s">
        <v>77</v>
      </c>
      <c r="AA7" s="32" t="s">
        <v>64</v>
      </c>
      <c r="AB7" s="47">
        <v>83.65</v>
      </c>
      <c r="AC7" s="31">
        <v>4.0000000000000001E-3</v>
      </c>
      <c r="AD7" s="51">
        <f t="shared" si="2"/>
        <v>0.11940298507462686</v>
      </c>
      <c r="AE7" s="51">
        <f t="shared" si="3"/>
        <v>1.4268656716417909E-2</v>
      </c>
      <c r="AF7" s="111">
        <f t="shared" si="4"/>
        <v>1.4327399052533291E-2</v>
      </c>
      <c r="AG7" s="53">
        <f t="shared" si="5"/>
        <v>2.0527436361053185E-4</v>
      </c>
    </row>
    <row r="8" spans="1:33">
      <c r="A8">
        <v>7</v>
      </c>
      <c r="B8" t="s">
        <v>78</v>
      </c>
      <c r="C8" t="s">
        <v>79</v>
      </c>
      <c r="D8" t="s">
        <v>80</v>
      </c>
      <c r="E8" s="29">
        <v>94.58</v>
      </c>
      <c r="F8" s="105">
        <v>1.67E-2</v>
      </c>
      <c r="G8" t="s">
        <v>58</v>
      </c>
      <c r="H8" t="s">
        <v>58</v>
      </c>
      <c r="I8" s="107" t="s">
        <v>29</v>
      </c>
      <c r="J8" s="1"/>
      <c r="L8" s="7" t="s">
        <v>49</v>
      </c>
      <c r="M8" s="7" t="s">
        <v>48</v>
      </c>
      <c r="N8" s="8">
        <f t="shared" si="0"/>
        <v>9.0000000000000011E-2</v>
      </c>
      <c r="O8" s="7">
        <f t="shared" si="1"/>
        <v>34</v>
      </c>
      <c r="P8" s="8" cm="1">
        <f t="array" ref="P8">_xlfn.PERCENTILE.EXC(_xlfn._xlws.FILTER(F$2:F$603,(H$2:H$603="Consumer Staple Products")*(($I$2:$I$603="Yes")+($I$2:$I$603="NO"))),0.8)</f>
        <v>4.3600000000000019E-3</v>
      </c>
      <c r="Q8" s="36" cm="1">
        <f t="array" ref="Q8">_xlfn.PERCENTILE.EXC(_xlfn._xlws.FILTER(E$2:E$603,(H$2:H$603="Consumer Staple Products")*(ISNUMBER($E$2:$E$603))*(($I$2:$I$603="Yes")+($I$2:$I$603="NO"))),0.8)</f>
        <v>83.703999999999994</v>
      </c>
      <c r="R8" s="36" cm="1">
        <f t="array" ref="R8">AVERAGE(_xlfn._xlws.FILTER($E$2:$E$603, ($H$2:$H$603="Consumer Staple Products") * (($I$2:$I$603="Yes")+($I$2:$I$603="NO"))))</f>
        <v>72.276666666666657</v>
      </c>
      <c r="S8" s="36">
        <f>AVERAGE(AB27:AB30)</f>
        <v>87.334999999999994</v>
      </c>
      <c r="T8" s="36">
        <v>87.894999999999996</v>
      </c>
      <c r="V8" s="44" t="s">
        <v>31</v>
      </c>
      <c r="W8" s="45" t="s">
        <v>40</v>
      </c>
      <c r="X8" s="32" t="s">
        <v>81</v>
      </c>
      <c r="Y8" s="32" t="s">
        <v>82</v>
      </c>
      <c r="Z8" s="32" t="s">
        <v>83</v>
      </c>
      <c r="AA8" s="32" t="s">
        <v>84</v>
      </c>
      <c r="AB8" s="47">
        <v>87.93</v>
      </c>
      <c r="AC8" s="31">
        <v>1.2500000000000001E-2</v>
      </c>
      <c r="AD8" s="51">
        <f>AC8/SUM($AC$8:$AC$10)</f>
        <v>0.44964028776978421</v>
      </c>
      <c r="AE8" s="51">
        <f>AD8*$N$3</f>
        <v>2.9586330935251801E-2</v>
      </c>
      <c r="AF8" s="111">
        <f t="shared" si="4"/>
        <v>2.9708134285823671E-2</v>
      </c>
      <c r="AG8" s="53">
        <f t="shared" si="5"/>
        <v>8.8257324274453194E-4</v>
      </c>
    </row>
    <row r="9" spans="1:33">
      <c r="A9">
        <v>8</v>
      </c>
      <c r="B9" t="s">
        <v>85</v>
      </c>
      <c r="C9" t="s">
        <v>86</v>
      </c>
      <c r="D9" s="26" t="s">
        <v>87</v>
      </c>
      <c r="E9" s="104">
        <v>90.7</v>
      </c>
      <c r="F9" s="105">
        <v>2.2000000000000001E-3</v>
      </c>
      <c r="G9" t="s">
        <v>31</v>
      </c>
      <c r="H9" t="s">
        <v>30</v>
      </c>
      <c r="I9" s="107" t="s">
        <v>29</v>
      </c>
      <c r="J9" s="1"/>
      <c r="L9" s="27" t="s">
        <v>88</v>
      </c>
      <c r="M9" s="27" t="s">
        <v>48</v>
      </c>
      <c r="N9" s="8">
        <f t="shared" si="0"/>
        <v>1.0400000000000003E-2</v>
      </c>
      <c r="O9" s="7">
        <f t="shared" si="1"/>
        <v>13</v>
      </c>
      <c r="P9" s="8" cm="1">
        <f t="array" ref="P9">_xlfn.PERCENTILE.EXC(_xlfn._xlws.FILTER(F$2:F$603,(H$2:H$603="Retail &amp; Wholesale - Staples")*(($I$2:$I$603="Yes")+($I$2:$I$603="NO"))),0.8)</f>
        <v>1.160000000000002E-3</v>
      </c>
      <c r="Q9" s="36" cm="1">
        <f t="array" ref="Q9">_xlfn.PERCENTILE.EXC(_xlfn._xlws.FILTER(E$2:E$603,(H$2:H$603="Retail &amp; Wholesale - Staples")*(ISNUMBER($E$2:$E$603))*(($I$2:$I$603="Yes")+($I$2:$I$603="NO"))),0.8)</f>
        <v>79.000000000000014</v>
      </c>
      <c r="R9" s="36" cm="1">
        <f t="array" ref="R9">AVERAGE(_xlfn._xlws.FILTER($E$2:$E$603, ($H$2:$H$603="Retail &amp; Wholesale - Staples") * (($I$2:$I$603="Yes")+($I$2:$I$603="NO"))))</f>
        <v>67.843076923076922</v>
      </c>
      <c r="S9" s="36">
        <f>AVERAGE(AB31)</f>
        <v>85.83</v>
      </c>
      <c r="T9" s="36">
        <v>85.83</v>
      </c>
      <c r="V9" s="46"/>
      <c r="W9" s="33"/>
      <c r="X9" s="32" t="s">
        <v>89</v>
      </c>
      <c r="Y9" s="32" t="s">
        <v>90</v>
      </c>
      <c r="Z9" s="32" t="s">
        <v>91</v>
      </c>
      <c r="AA9" s="32" t="s">
        <v>92</v>
      </c>
      <c r="AB9" s="47">
        <v>85.99</v>
      </c>
      <c r="AC9" s="31">
        <v>8.0999999999999996E-3</v>
      </c>
      <c r="AD9" s="51">
        <f>AC9/SUM($AC$8:$AC$10)</f>
        <v>0.29136690647482016</v>
      </c>
      <c r="AE9" s="51">
        <f t="shared" ref="AE9" si="6">AD9*$N$3</f>
        <v>1.9171942446043165E-2</v>
      </c>
      <c r="AF9" s="111">
        <f t="shared" si="4"/>
        <v>1.9250871017213737E-2</v>
      </c>
      <c r="AG9" s="53">
        <f t="shared" si="5"/>
        <v>3.7059603492139987E-4</v>
      </c>
    </row>
    <row r="10" spans="1:33">
      <c r="A10">
        <v>9</v>
      </c>
      <c r="B10" t="s">
        <v>93</v>
      </c>
      <c r="C10" t="s">
        <v>94</v>
      </c>
      <c r="D10" t="s">
        <v>95</v>
      </c>
      <c r="E10" s="29">
        <v>91.2</v>
      </c>
      <c r="F10" s="105">
        <v>1.5800000000000002E-2</v>
      </c>
      <c r="G10" t="s">
        <v>96</v>
      </c>
      <c r="H10" t="s">
        <v>97</v>
      </c>
      <c r="I10" s="107" t="s">
        <v>98</v>
      </c>
      <c r="J10" s="1"/>
      <c r="L10" s="9" t="s">
        <v>99</v>
      </c>
      <c r="M10" s="9" t="s">
        <v>100</v>
      </c>
      <c r="N10" s="10">
        <f t="shared" si="0"/>
        <v>5.609999999999999E-2</v>
      </c>
      <c r="O10" s="9">
        <f t="shared" si="1"/>
        <v>32</v>
      </c>
      <c r="P10" s="10" cm="1">
        <f t="array" ref="P10">_xlfn.PERCENTILE.EXC(_xlfn._xlws.FILTER(F$2:F$603,(H$2:H$603="Consumer Discretionary Products")*(($I$2:$I$603="Yes")+($I$2:$I$603="NO"))),0.8)</f>
        <v>2.5800000000000024E-3</v>
      </c>
      <c r="Q10" s="37" cm="1">
        <f t="array" ref="Q10">_xlfn.PERCENTILE.EXC(_xlfn._xlws.FILTER(E$2:E$603,(H$2:H$603="Consumer Discretionary Products")*(ISNUMBER($E$2:$E$603))*(($I$2:$I$603="Yes")+($I$2:$I$603="NO"))),0.8)</f>
        <v>85.073999999999998</v>
      </c>
      <c r="R10" s="37" cm="1">
        <f t="array" ref="R10">AVERAGE(_xlfn._xlws.FILTER($E$2:$E$603, ($H$2:$H$603="Consumer Discretionary Products") * (($I$2:$I$603="Yes")+($I$2:$I$603="NO"))))</f>
        <v>69.740000000000009</v>
      </c>
      <c r="S10" s="37">
        <f>AVERAGE(AB32:AB33)</f>
        <v>90.704999999999998</v>
      </c>
      <c r="T10" s="37">
        <v>90.704999999999998</v>
      </c>
      <c r="V10" s="46"/>
      <c r="W10" s="33"/>
      <c r="X10" s="32" t="s">
        <v>101</v>
      </c>
      <c r="Y10" s="32" t="s">
        <v>102</v>
      </c>
      <c r="Z10" s="32" t="s">
        <v>103</v>
      </c>
      <c r="AA10" s="32" t="s">
        <v>84</v>
      </c>
      <c r="AB10" s="47">
        <v>83.45</v>
      </c>
      <c r="AC10" s="31">
        <v>7.1999999999999998E-3</v>
      </c>
      <c r="AD10" s="51">
        <f>AC10/SUM($AC$8:$AC$10)</f>
        <v>0.25899280575539568</v>
      </c>
      <c r="AE10" s="51">
        <f>AD10*$N$3</f>
        <v>1.7041726618705035E-2</v>
      </c>
      <c r="AF10" s="111">
        <f t="shared" si="4"/>
        <v>1.7111885348634434E-2</v>
      </c>
      <c r="AG10" s="53">
        <f t="shared" si="5"/>
        <v>2.9281662018480981E-4</v>
      </c>
    </row>
    <row r="11" spans="1:33">
      <c r="A11">
        <v>10</v>
      </c>
      <c r="B11" t="s">
        <v>104</v>
      </c>
      <c r="C11" t="s">
        <v>105</v>
      </c>
      <c r="D11" t="s">
        <v>106</v>
      </c>
      <c r="E11" s="29">
        <v>83.7</v>
      </c>
      <c r="F11" s="105">
        <v>1.43E-2</v>
      </c>
      <c r="G11" t="s">
        <v>60</v>
      </c>
      <c r="H11" t="s">
        <v>59</v>
      </c>
      <c r="I11" s="107" t="s">
        <v>29</v>
      </c>
      <c r="J11" s="1"/>
      <c r="L11" s="9" t="s">
        <v>107</v>
      </c>
      <c r="M11" s="9" t="s">
        <v>100</v>
      </c>
      <c r="N11" s="10">
        <f t="shared" si="0"/>
        <v>1.4499999999999996E-2</v>
      </c>
      <c r="O11" s="9">
        <f t="shared" si="1"/>
        <v>18</v>
      </c>
      <c r="P11" s="10" cm="1">
        <f t="array" ref="P11">_xlfn.PERCENTILE.EXC(_xlfn._xlws.FILTER(F$2:F$603,(H$2:H$603="Retail &amp; Whsle - Discretionary")*(($I$2:$I$603="Yes")+($I$2:$I$603="NO"))),0.8)</f>
        <v>1.0400000000000001E-3</v>
      </c>
      <c r="Q11" s="37" cm="1">
        <f t="array" ref="Q11">_xlfn.PERCENTILE.EXC(_xlfn._xlws.FILTER(E$2:E$603,(H$2:H$603="Retail &amp; Whsle - Discretionary")*(ISNUMBER($E$2:$E$603))*(($I$2:$I$603="Yes")+($I$2:$I$603="NO"))),0.8)</f>
        <v>75.28</v>
      </c>
      <c r="R11" s="37" cm="1">
        <f t="array" ref="R11">AVERAGE(_xlfn._xlws.FILTER($E$2:$E$603, ($H$2:$H$603="Retail &amp; Whsle - Discretionary") * (($I$2:$I$603="Yes")+($I$2:$I$603="NO"))))</f>
        <v>62.925882352941166</v>
      </c>
      <c r="S11" s="37">
        <f>AVERAGE(AB34)</f>
        <v>75.88</v>
      </c>
      <c r="T11" s="37">
        <v>75.88</v>
      </c>
      <c r="V11" s="44" t="s">
        <v>31</v>
      </c>
      <c r="W11" s="45" t="s">
        <v>50</v>
      </c>
      <c r="X11" s="32" t="s">
        <v>108</v>
      </c>
      <c r="Y11" s="32" t="s">
        <v>109</v>
      </c>
      <c r="Z11" s="32" t="s">
        <v>110</v>
      </c>
      <c r="AA11" s="32" t="s">
        <v>92</v>
      </c>
      <c r="AB11" s="47">
        <v>86.79</v>
      </c>
      <c r="AC11" s="31">
        <v>7.9000000000000008E-3</v>
      </c>
      <c r="AD11" s="51">
        <f>AC11/SUM($AC$11:$AC$13)</f>
        <v>0.42021276595744683</v>
      </c>
      <c r="AE11" s="51">
        <f>AD11*$N$4</f>
        <v>2.2103191489361705E-2</v>
      </c>
      <c r="AF11" s="111">
        <f t="shared" si="4"/>
        <v>2.2194187658762628E-2</v>
      </c>
      <c r="AG11" s="53">
        <f t="shared" si="5"/>
        <v>4.925819658323714E-4</v>
      </c>
    </row>
    <row r="12" spans="1:33">
      <c r="A12">
        <v>11</v>
      </c>
      <c r="B12" t="s">
        <v>111</v>
      </c>
      <c r="C12" t="s">
        <v>112</v>
      </c>
      <c r="D12" t="s">
        <v>113</v>
      </c>
      <c r="E12" s="29">
        <v>86.73</v>
      </c>
      <c r="F12" s="105">
        <v>1.2699999999999999E-2</v>
      </c>
      <c r="G12" t="s">
        <v>48</v>
      </c>
      <c r="H12" t="s">
        <v>49</v>
      </c>
      <c r="I12" s="107" t="s">
        <v>29</v>
      </c>
      <c r="J12" s="1"/>
      <c r="L12" s="9" t="s">
        <v>114</v>
      </c>
      <c r="M12" s="9" t="s">
        <v>100</v>
      </c>
      <c r="N12" s="10">
        <f t="shared" si="0"/>
        <v>8.2000000000000007E-3</v>
      </c>
      <c r="O12" s="9">
        <f t="shared" si="1"/>
        <v>11</v>
      </c>
      <c r="P12" s="10" cm="1">
        <f t="array" ref="P12">_xlfn.PERCENTILE.EXC(_xlfn._xlws.FILTER(F$2:F$603,(H$2:H$603="Consumer Discretionary Services")*(($I$2:$I$603="Yes")+($I$2:$I$603="NO"))),0.8)</f>
        <v>1.2000000000000008E-3</v>
      </c>
      <c r="Q12" s="37" cm="1">
        <f t="array" ref="Q12">_xlfn.PERCENTILE.EXC(_xlfn._xlws.FILTER(E$2:E$603,(H$2:H$603="Consumer Discretionary Services")*(ISNUMBER($E$2:$E$603))*(($I$2:$I$603="Yes")+($I$2:$I$603="NO"))),0.8)</f>
        <v>81.178000000000011</v>
      </c>
      <c r="R12" s="37" cm="1">
        <f t="array" ref="R12">AVERAGE(_xlfn._xlws.FILTER($E$2:$E$603, ($H$2:$H$603="Consumer Discretionary Services") * (($I$2:$I$603="Yes")+($I$2:$I$603="NO"))))</f>
        <v>69.844545454545454</v>
      </c>
      <c r="S12" s="37">
        <f>AVERAGE(AB35)</f>
        <v>88.36</v>
      </c>
      <c r="T12" s="37">
        <v>88.36</v>
      </c>
      <c r="V12" s="46"/>
      <c r="W12" s="33"/>
      <c r="X12" s="32" t="s">
        <v>115</v>
      </c>
      <c r="Y12" s="32" t="s">
        <v>116</v>
      </c>
      <c r="Z12" s="32" t="s">
        <v>117</v>
      </c>
      <c r="AA12" s="32" t="s">
        <v>64</v>
      </c>
      <c r="AB12" s="47">
        <v>73.69</v>
      </c>
      <c r="AC12" s="31">
        <v>6.1000000000000004E-3</v>
      </c>
      <c r="AD12" s="51">
        <f t="shared" ref="AD12" si="7">AC12/SUM($AC$11:$AC$13)</f>
        <v>0.32446808510638298</v>
      </c>
      <c r="AE12" s="51">
        <f t="shared" ref="AE12:AE13" si="8">AD12*$N$4</f>
        <v>1.7067021276595748E-2</v>
      </c>
      <c r="AF12" s="111">
        <f t="shared" si="4"/>
        <v>1.7137284141576205E-2</v>
      </c>
      <c r="AG12" s="53">
        <f t="shared" si="5"/>
        <v>2.9368650774911926E-4</v>
      </c>
    </row>
    <row r="13" spans="1:33">
      <c r="A13">
        <v>12</v>
      </c>
      <c r="B13" t="s">
        <v>81</v>
      </c>
      <c r="C13" t="s">
        <v>82</v>
      </c>
      <c r="D13" t="s">
        <v>83</v>
      </c>
      <c r="E13" s="29">
        <v>87.93</v>
      </c>
      <c r="F13" s="105">
        <v>1.2500000000000001E-2</v>
      </c>
      <c r="G13" t="s">
        <v>31</v>
      </c>
      <c r="H13" t="s">
        <v>40</v>
      </c>
      <c r="I13" s="107" t="s">
        <v>29</v>
      </c>
      <c r="J13" s="1"/>
      <c r="L13" s="11" t="s">
        <v>39</v>
      </c>
      <c r="M13" s="11" t="s">
        <v>27</v>
      </c>
      <c r="N13" s="12">
        <f t="shared" si="0"/>
        <v>3.5899999999999994E-2</v>
      </c>
      <c r="O13" s="11">
        <f t="shared" si="1"/>
        <v>14</v>
      </c>
      <c r="P13" s="12" cm="1">
        <f t="array" ref="P13">_xlfn.PERCENTILE.EXC(_xlfn._xlws.FILTER(F$2:F$603,(H$2:H$603="Tech Hardware &amp; Semiconductors")*(($I$2:$I$603="Yes")+($I$2:$I$603="NO"))),0.8)</f>
        <v>2.4000000000000015E-3</v>
      </c>
      <c r="Q13" s="38" cm="1">
        <f t="array" ref="Q13">_xlfn.PERCENTILE.EXC(_xlfn._xlws.FILTER(E$2:E$603,(H$2:H$603="Tech Hardware &amp; Semiconductors")*(ISNUMBER($E$2:$E$603))*(($I$2:$I$603="Yes")+($I$2:$I$603="NO"))),0.8)</f>
        <v>79.772000000000006</v>
      </c>
      <c r="R13" s="38" cm="1">
        <f t="array" ref="R13">AVERAGE(_xlfn._xlws.FILTER($E$2:$E$603, ($H$2:$H$603="Tech Hardware &amp; Semiconductors") * (($I$2:$I$603="Yes")+($I$2:$I$603="NO"))))</f>
        <v>68.097692307692313</v>
      </c>
      <c r="S13" s="38">
        <f>AVERAGE(AB36:AB37)</f>
        <v>75.615000000000009</v>
      </c>
      <c r="T13" s="38">
        <v>75.615000000000009</v>
      </c>
      <c r="V13" s="46"/>
      <c r="W13" s="33"/>
      <c r="X13" s="32" t="s">
        <v>118</v>
      </c>
      <c r="Y13" s="32" t="s">
        <v>119</v>
      </c>
      <c r="Z13" s="32" t="s">
        <v>120</v>
      </c>
      <c r="AA13" s="32" t="s">
        <v>84</v>
      </c>
      <c r="AB13" s="47">
        <v>70.819999999999993</v>
      </c>
      <c r="AC13" s="31">
        <v>4.7999999999999996E-3</v>
      </c>
      <c r="AD13" s="51">
        <f>AC13/SUM($AC$11:$AC$13)</f>
        <v>0.25531914893617019</v>
      </c>
      <c r="AE13" s="51">
        <f t="shared" si="8"/>
        <v>1.3429787234042555E-2</v>
      </c>
      <c r="AF13" s="111">
        <f t="shared" si="4"/>
        <v>1.3485076045830456E-2</v>
      </c>
      <c r="AG13" s="53">
        <f t="shared" si="5"/>
        <v>1.8184727596183038E-4</v>
      </c>
    </row>
    <row r="14" spans="1:33">
      <c r="A14">
        <v>13</v>
      </c>
      <c r="B14" t="s">
        <v>121</v>
      </c>
      <c r="C14" t="s">
        <v>122</v>
      </c>
      <c r="D14" t="s">
        <v>123</v>
      </c>
      <c r="E14" s="29">
        <v>80.63</v>
      </c>
      <c r="F14" s="105">
        <v>1.1299999999999999E-2</v>
      </c>
      <c r="G14" t="s">
        <v>100</v>
      </c>
      <c r="H14" t="s">
        <v>99</v>
      </c>
      <c r="I14" s="107" t="s">
        <v>29</v>
      </c>
      <c r="J14" s="1"/>
      <c r="L14" s="11" t="s">
        <v>28</v>
      </c>
      <c r="M14" s="11" t="s">
        <v>27</v>
      </c>
      <c r="N14" s="12">
        <f t="shared" si="0"/>
        <v>3.2899999999999999E-2</v>
      </c>
      <c r="O14" s="11">
        <f t="shared" si="1"/>
        <v>15</v>
      </c>
      <c r="P14" s="12" cm="1">
        <f t="array" ref="P14">_xlfn.PERCENTILE.EXC(_xlfn._xlws.FILTER(F$2:F$603,(H$2:H$603="Software &amp; Tech Services")*(($I$2:$I$603="Yes")+($I$2:$I$603="NO"))),0.8)</f>
        <v>1.9400000000000003E-3</v>
      </c>
      <c r="Q14" s="38" cm="1">
        <f t="array" ref="Q14">_xlfn.PERCENTILE.EXC(_xlfn._xlws.FILTER(E$2:E$603,(H$2:H$603="Software &amp; Tech Services")*(ISNUMBER($E$2:$E$603))*(($I$2:$I$603="Yes")+($I$2:$I$603="NO"))),0.8)</f>
        <v>73.95</v>
      </c>
      <c r="R14" s="38" cm="1">
        <f t="array" ref="R14">AVERAGE(_xlfn._xlws.FILTER($E$2:$E$603, ($H$2:$H$603="Software &amp; Tech Services") * (($I$2:$I$603="Yes")+($I$2:$I$603="NO"))))</f>
        <v>63.804000000000002</v>
      </c>
      <c r="S14" s="38">
        <f>AVERAGE(AB38)</f>
        <v>86.71</v>
      </c>
      <c r="T14" s="38">
        <v>86.71</v>
      </c>
      <c r="V14" s="44" t="s">
        <v>60</v>
      </c>
      <c r="W14" s="45" t="s">
        <v>59</v>
      </c>
      <c r="X14" s="32" t="s">
        <v>104</v>
      </c>
      <c r="Y14" s="32" t="s">
        <v>105</v>
      </c>
      <c r="Z14" s="32" t="s">
        <v>106</v>
      </c>
      <c r="AA14" s="32" t="s">
        <v>84</v>
      </c>
      <c r="AB14" s="47">
        <v>83.7</v>
      </c>
      <c r="AC14" s="31">
        <v>1.43E-2</v>
      </c>
      <c r="AD14" s="51">
        <f>AC14/SUM($AC$14:$AC$19)</f>
        <v>0.28260869565217395</v>
      </c>
      <c r="AE14" s="51">
        <f>AD14*$N$5</f>
        <v>3.430869565217394E-2</v>
      </c>
      <c r="AF14" s="111">
        <f t="shared" si="4"/>
        <v>3.4449940407846102E-2</v>
      </c>
      <c r="AG14" s="53">
        <f t="shared" si="5"/>
        <v>1.1867983941041477E-3</v>
      </c>
    </row>
    <row r="15" spans="1:33">
      <c r="A15">
        <v>14</v>
      </c>
      <c r="B15" t="s">
        <v>124</v>
      </c>
      <c r="C15" t="s">
        <v>125</v>
      </c>
      <c r="D15" t="s">
        <v>126</v>
      </c>
      <c r="E15" s="29">
        <v>82.36</v>
      </c>
      <c r="F15" s="105">
        <v>1.0999999999999999E-2</v>
      </c>
      <c r="G15" t="s">
        <v>60</v>
      </c>
      <c r="H15" t="s">
        <v>59</v>
      </c>
      <c r="I15" s="107" t="s">
        <v>29</v>
      </c>
      <c r="J15" s="1"/>
      <c r="L15" s="15" t="s">
        <v>127</v>
      </c>
      <c r="M15" s="15" t="s">
        <v>127</v>
      </c>
      <c r="N15" s="16">
        <f t="shared" si="0"/>
        <v>6.2999999999999987E-2</v>
      </c>
      <c r="O15" s="15">
        <f t="shared" si="1"/>
        <v>55</v>
      </c>
      <c r="P15" s="16" cm="1">
        <f t="array" ref="P15">_xlfn.PERCENTILE.EXC(_xlfn._xlws.FILTER(F$2:F$603,(H$2:H$603="Materials")*(($I$2:$I$603="Yes")+($I$2:$I$603="NO"))),0.8)</f>
        <v>1.7600000000000007E-3</v>
      </c>
      <c r="Q15" s="39" cm="1">
        <f t="array" ref="Q15">_xlfn.PERCENTILE.EXC(_xlfn._xlws.FILTER(E$2:E$603,(H$2:H$603="Materials")*(ISNUMBER($E$2:$E$603))*(($I$2:$I$603="Yes")+($I$2:$I$603="NO"))),0.8)</f>
        <v>81.667999999999992</v>
      </c>
      <c r="R15" s="39" cm="1">
        <f t="array" ref="R15">AVERAGE(_xlfn._xlws.FILTER($E$2:$E$603, ($H$2:$H$603="Materials") * (($I$2:$I$603="Yes")+($I$2:$I$603="NO"))))</f>
        <v>72.642181818181811</v>
      </c>
      <c r="S15" s="39">
        <f>AVERAGE(AB39:AB41)</f>
        <v>88.34666666666665</v>
      </c>
      <c r="T15" s="39">
        <v>88.204999999999998</v>
      </c>
      <c r="V15" s="46"/>
      <c r="W15" s="33"/>
      <c r="X15" s="32" t="s">
        <v>124</v>
      </c>
      <c r="Y15" s="32" t="s">
        <v>125</v>
      </c>
      <c r="Z15" s="32" t="s">
        <v>126</v>
      </c>
      <c r="AA15" s="32" t="s">
        <v>44</v>
      </c>
      <c r="AB15" s="47">
        <v>82.36</v>
      </c>
      <c r="AC15" s="31">
        <v>1.0999999999999999E-2</v>
      </c>
      <c r="AD15" s="51">
        <f t="shared" ref="AD15:AD18" si="9">AC15/SUM($AC$14:$AC$19)</f>
        <v>0.21739130434782611</v>
      </c>
      <c r="AE15" s="51">
        <f t="shared" ref="AE15:AE18" si="10">AD15*$N$5</f>
        <v>2.6391304347826109E-2</v>
      </c>
      <c r="AF15" s="111">
        <f t="shared" si="4"/>
        <v>2.6499954159881618E-2</v>
      </c>
      <c r="AG15" s="53">
        <f t="shared" si="5"/>
        <v>7.0224757047582709E-4</v>
      </c>
    </row>
    <row r="16" spans="1:33">
      <c r="A16">
        <v>15</v>
      </c>
      <c r="B16" t="s">
        <v>128</v>
      </c>
      <c r="C16" t="s">
        <v>129</v>
      </c>
      <c r="D16" t="s">
        <v>130</v>
      </c>
      <c r="E16" s="29">
        <v>83.98</v>
      </c>
      <c r="F16" s="105">
        <v>1.04E-2</v>
      </c>
      <c r="G16" t="s">
        <v>96</v>
      </c>
      <c r="H16" t="s">
        <v>97</v>
      </c>
      <c r="I16" s="107" t="s">
        <v>98</v>
      </c>
      <c r="J16" s="1"/>
      <c r="L16" s="13" t="s">
        <v>97</v>
      </c>
      <c r="M16" s="13" t="s">
        <v>96</v>
      </c>
      <c r="N16" s="14">
        <f t="shared" si="0"/>
        <v>4.2799999999999998E-2</v>
      </c>
      <c r="O16" s="13">
        <f t="shared" si="1"/>
        <v>20</v>
      </c>
      <c r="P16" s="14" cm="1">
        <f t="array" ref="P16">_xlfn.PERCENTILE.EXC(_xlfn._xlws.FILTER(F$2:F$603,(H$2:H$603="Materials")*(($I$2:$I$603="Yes")+($I$2:$I$603="NO"))),0.8)</f>
        <v>1.7600000000000007E-3</v>
      </c>
      <c r="Q16" s="40" cm="1">
        <f t="array" ref="Q16">_xlfn.PERCENTILE.EXC(_xlfn._xlws.FILTER(E$2:E$603,(H$2:H$603="Oil &amp; Gas")*(ISNUMBER($E$2:$E$603))*(($I$2:$I$603="Yes")+($I$2:$I$603="NO"))),0.8)</f>
        <v>85.74</v>
      </c>
      <c r="R16" s="40" cm="1">
        <f t="array" ref="R16">AVERAGE(_xlfn._xlws.FILTER($E$2:$E$603, ($H$2:$H$603="Oil &amp; Gas") * (($I$2:$I$603="Yes")+($I$2:$I$603="NO"))))</f>
        <v>71.686315789473653</v>
      </c>
      <c r="S16" s="40">
        <f>AVERAGE(AB42:AB43)</f>
        <v>89.254999999999995</v>
      </c>
      <c r="T16" s="40"/>
      <c r="V16" s="46"/>
      <c r="W16" s="33"/>
      <c r="X16" t="s">
        <v>131</v>
      </c>
      <c r="Y16" t="s">
        <v>132</v>
      </c>
      <c r="Z16" t="s">
        <v>133</v>
      </c>
      <c r="AA16" s="49" t="s">
        <v>44</v>
      </c>
      <c r="AB16" s="47">
        <v>83.57</v>
      </c>
      <c r="AC16" s="31">
        <v>8.3000000000000001E-3</v>
      </c>
      <c r="AD16" s="51">
        <f t="shared" si="9"/>
        <v>0.16403162055335971</v>
      </c>
      <c r="AE16" s="51">
        <f t="shared" si="10"/>
        <v>1.9913438735177882E-2</v>
      </c>
      <c r="AF16" s="111">
        <f t="shared" si="4"/>
        <v>1.9995419957001586E-2</v>
      </c>
      <c r="AG16" s="53">
        <f t="shared" si="5"/>
        <v>3.9981681925685728E-4</v>
      </c>
    </row>
    <row r="17" spans="1:33">
      <c r="A17">
        <v>16</v>
      </c>
      <c r="B17" t="s">
        <v>134</v>
      </c>
      <c r="C17" t="s">
        <v>135</v>
      </c>
      <c r="D17" t="s">
        <v>136</v>
      </c>
      <c r="E17" s="29">
        <v>80.55</v>
      </c>
      <c r="F17" s="105">
        <v>1.04E-2</v>
      </c>
      <c r="G17" t="s">
        <v>137</v>
      </c>
      <c r="H17" t="s">
        <v>138</v>
      </c>
      <c r="I17" s="107" t="s">
        <v>29</v>
      </c>
      <c r="J17" s="1"/>
      <c r="L17" s="13" t="s">
        <v>139</v>
      </c>
      <c r="M17" s="13" t="s">
        <v>96</v>
      </c>
      <c r="N17" s="14">
        <f t="shared" si="0"/>
        <v>1.1999999999999999E-3</v>
      </c>
      <c r="O17" s="13">
        <f t="shared" si="1"/>
        <v>1</v>
      </c>
      <c r="P17" s="14">
        <v>1.1999999999999999E-3</v>
      </c>
      <c r="Q17" s="40">
        <v>69</v>
      </c>
      <c r="R17" s="40" cm="1">
        <f t="array" ref="R17">AVERAGE(_xlfn._xlws.FILTER($E$2:$E$603, ($H$2:$H$603="Renewable Energy") * (($I$2:$I$603="Yes")+($I$2:$I$603="NO"))))</f>
        <v>69.03</v>
      </c>
      <c r="S17" s="40">
        <f>AVERAGE(AB44)</f>
        <v>69.03</v>
      </c>
      <c r="T17" s="40">
        <v>69.03</v>
      </c>
      <c r="V17" s="46"/>
      <c r="W17" s="33"/>
      <c r="X17" s="32" t="s">
        <v>140</v>
      </c>
      <c r="Y17" s="32" t="s">
        <v>141</v>
      </c>
      <c r="Z17" s="32" t="s">
        <v>142</v>
      </c>
      <c r="AA17" s="32" t="s">
        <v>92</v>
      </c>
      <c r="AB17" s="47">
        <v>90.42</v>
      </c>
      <c r="AC17" s="31">
        <v>6.8999999999999999E-3</v>
      </c>
      <c r="AD17" s="51">
        <f t="shared" si="9"/>
        <v>0.13636363636363638</v>
      </c>
      <c r="AE17" s="51">
        <f t="shared" si="10"/>
        <v>1.6554545454545468E-2</v>
      </c>
      <c r="AF17" s="111">
        <f t="shared" si="4"/>
        <v>1.6622698518471195E-2</v>
      </c>
      <c r="AG17" s="53">
        <f t="shared" si="5"/>
        <v>2.7631410603598446E-4</v>
      </c>
    </row>
    <row r="18" spans="1:33">
      <c r="A18">
        <v>17</v>
      </c>
      <c r="B18" t="s">
        <v>143</v>
      </c>
      <c r="C18" t="s">
        <v>144</v>
      </c>
      <c r="D18" s="26" t="s">
        <v>145</v>
      </c>
      <c r="E18" s="104">
        <v>86.05</v>
      </c>
      <c r="F18" s="105">
        <v>9.7000000000000003E-3</v>
      </c>
      <c r="G18" t="s">
        <v>58</v>
      </c>
      <c r="H18" t="s">
        <v>58</v>
      </c>
      <c r="I18" s="107" t="s">
        <v>29</v>
      </c>
      <c r="J18" s="1"/>
      <c r="L18" s="19" t="s">
        <v>146</v>
      </c>
      <c r="M18" s="19" t="s">
        <v>146</v>
      </c>
      <c r="N18" s="20">
        <f t="shared" si="0"/>
        <v>4.1900000000000014E-2</v>
      </c>
      <c r="O18" s="19">
        <f t="shared" si="1"/>
        <v>29</v>
      </c>
      <c r="P18" s="20" cm="1">
        <f t="array" ref="P18">_xlfn.PERCENTILE.EXC(_xlfn._xlws.FILTER(F$2:F$603,(H$2:H$603="Utilities")*(($I$2:$I$603="Yes")+($I$2:$I$603="NO"))),0.8)</f>
        <v>2.0999999999999999E-3</v>
      </c>
      <c r="Q18" s="41" cm="1">
        <f t="array" ref="Q18">_xlfn.PERCENTILE.EXC(_xlfn._xlws.FILTER(E$2:E$603,(H$2:H$603="Utilities")*(ISNUMBER($E$2:$E$603))*(($I$2:$I$603="Yes")+($I$2:$I$603="NO"))),0.8)</f>
        <v>80.75</v>
      </c>
      <c r="R18" s="41" cm="1">
        <f t="array" ref="R18">AVERAGE(_xlfn._xlws.FILTER($E$2:$E$603, ($H$2:$H$603="Utilities") * (($I$2:$I$603="Yes")+($I$2:$I$603="NO"))))</f>
        <v>73.730344827586208</v>
      </c>
      <c r="S18" s="41">
        <f>AVERAGE(AB45:AB46)</f>
        <v>87.134999999999991</v>
      </c>
      <c r="T18" s="41">
        <v>87.134999999999991</v>
      </c>
      <c r="V18" s="46"/>
      <c r="W18" s="33"/>
      <c r="X18" s="32" t="s">
        <v>147</v>
      </c>
      <c r="Y18" s="32" t="s">
        <v>148</v>
      </c>
      <c r="Z18" s="32" t="s">
        <v>149</v>
      </c>
      <c r="AA18" s="32" t="s">
        <v>84</v>
      </c>
      <c r="AB18" s="47">
        <v>84.02</v>
      </c>
      <c r="AC18" s="31">
        <v>6.7000000000000002E-3</v>
      </c>
      <c r="AD18" s="51">
        <f t="shared" si="9"/>
        <v>0.1324110671936759</v>
      </c>
      <c r="AE18" s="51">
        <f t="shared" si="10"/>
        <v>1.6074703557312265E-2</v>
      </c>
      <c r="AF18" s="111">
        <f t="shared" si="4"/>
        <v>1.614088117010971E-2</v>
      </c>
      <c r="AG18" s="53">
        <f t="shared" si="5"/>
        <v>2.6052804494760222E-4</v>
      </c>
    </row>
    <row r="19" spans="1:33">
      <c r="A19">
        <v>18</v>
      </c>
      <c r="B19" t="s">
        <v>150</v>
      </c>
      <c r="C19" t="s">
        <v>151</v>
      </c>
      <c r="D19" t="s">
        <v>152</v>
      </c>
      <c r="E19" s="29">
        <v>81.2</v>
      </c>
      <c r="F19" s="105">
        <v>9.4000000000000004E-3</v>
      </c>
      <c r="G19" t="s">
        <v>127</v>
      </c>
      <c r="H19" t="s">
        <v>127</v>
      </c>
      <c r="I19" s="107" t="s">
        <v>29</v>
      </c>
      <c r="J19" s="1"/>
      <c r="L19" s="17" t="s">
        <v>138</v>
      </c>
      <c r="M19" s="17" t="s">
        <v>137</v>
      </c>
      <c r="N19" s="18">
        <f t="shared" si="0"/>
        <v>2.3200000000000002E-2</v>
      </c>
      <c r="O19" s="17">
        <f t="shared" si="1"/>
        <v>14</v>
      </c>
      <c r="P19" s="18" cm="1">
        <f t="array" ref="P19">_xlfn.PERCENTILE.EXC(_xlfn._xlws.FILTER(F$2:F$603,(H$2:H$603="Telecommunications")*(($I$2:$I$603="Yes")+($I$2:$I$603="NO"))),0.8)</f>
        <v>1.7200000000000008E-3</v>
      </c>
      <c r="Q19" s="42" cm="1">
        <f t="array" ref="Q19">_xlfn.PERCENTILE.EXC(_xlfn._xlws.FILTER(E$2:E$603,(H$2:H$603="Telecommunications")*(ISNUMBER($E$2:$E$603))*(($I$2:$I$603="Yes")+($I$2:$I$603="NO"))),0.8)</f>
        <v>83.128</v>
      </c>
      <c r="R19" s="42" cm="1">
        <f t="array" ref="R19">AVERAGE(_xlfn._xlws.FILTER($E$2:$E$603, ($H$2:$H$603="Telecommunications") * (($I$2:$I$603="Yes")+($I$2:$I$603="NO"))))</f>
        <v>71.726153846153849</v>
      </c>
      <c r="S19" s="42">
        <f>AVERAGE(AB47)</f>
        <v>80.55</v>
      </c>
      <c r="T19" s="42">
        <v>80.55</v>
      </c>
      <c r="V19" s="46"/>
      <c r="W19" s="33"/>
      <c r="X19" s="32" t="s">
        <v>153</v>
      </c>
      <c r="Y19" s="32" t="s">
        <v>154</v>
      </c>
      <c r="Z19" s="32" t="s">
        <v>155</v>
      </c>
      <c r="AA19" s="32" t="s">
        <v>156</v>
      </c>
      <c r="AB19" s="47">
        <v>86.49</v>
      </c>
      <c r="AC19" s="31">
        <v>3.3999999999999998E-3</v>
      </c>
      <c r="AD19" s="51">
        <f>AC19/SUM($AC$14:$AC$19)</f>
        <v>6.7193675889328064E-2</v>
      </c>
      <c r="AE19" s="51">
        <f>AD19*$N$5</f>
        <v>8.1573122529644323E-3</v>
      </c>
      <c r="AF19" s="111">
        <f t="shared" si="4"/>
        <v>8.1908949221452254E-3</v>
      </c>
      <c r="AG19" s="53">
        <f t="shared" si="5"/>
        <v>6.7090759625624443E-5</v>
      </c>
    </row>
    <row r="20" spans="1:33">
      <c r="A20">
        <v>19</v>
      </c>
      <c r="B20" t="s">
        <v>32</v>
      </c>
      <c r="C20" t="s">
        <v>33</v>
      </c>
      <c r="D20" t="s">
        <v>34</v>
      </c>
      <c r="E20" s="29">
        <v>93.03</v>
      </c>
      <c r="F20" s="105">
        <v>6.3E-3</v>
      </c>
      <c r="G20" t="s">
        <v>31</v>
      </c>
      <c r="H20" t="s">
        <v>30</v>
      </c>
      <c r="I20" s="107" t="s">
        <v>29</v>
      </c>
      <c r="J20" s="1"/>
      <c r="L20" s="17" t="s">
        <v>157</v>
      </c>
      <c r="M20" s="17" t="s">
        <v>137</v>
      </c>
      <c r="N20" s="18">
        <f t="shared" si="0"/>
        <v>1.5999999999999997E-2</v>
      </c>
      <c r="O20" s="17">
        <f t="shared" si="1"/>
        <v>17</v>
      </c>
      <c r="P20" s="18" cm="1">
        <f t="array" ref="P20">_xlfn.PERCENTILE.EXC(_xlfn._xlws.FILTER(F$2:F$603,(H$2:H$603="Media")*(($I$2:$I$603="Yes")+($I$2:$I$603="NO"))),0.8)</f>
        <v>1.4200000000000003E-3</v>
      </c>
      <c r="Q20" s="42" cm="1">
        <f t="array" ref="Q20">_xlfn.PERCENTILE.EXC(_xlfn._xlws.FILTER(E$2:E$603,(H$2:H$603="Media")*(ISNUMBER($E$2:$E$603))*(($I$2:$I$603="Yes")+($I$2:$I$603="NO"))),0.8)</f>
        <v>78.155999999999992</v>
      </c>
      <c r="R20" s="42" cm="1">
        <f t="array" ref="R20">AVERAGE(_xlfn._xlws.FILTER($E$2:$E$603, ($H$2:$H$603="Media") * (($I$2:$I$603="Yes")+($I$2:$I$603="NO"))))</f>
        <v>65.757647058823537</v>
      </c>
      <c r="S20" s="42">
        <f>AVERAGE(AB48)</f>
        <v>81.77</v>
      </c>
      <c r="T20" s="42">
        <v>81.77</v>
      </c>
      <c r="V20" s="44" t="s">
        <v>60</v>
      </c>
      <c r="W20" s="45" t="s">
        <v>68</v>
      </c>
      <c r="X20" s="32" t="s">
        <v>158</v>
      </c>
      <c r="Y20" s="32" t="s">
        <v>159</v>
      </c>
      <c r="Z20" s="32" t="s">
        <v>160</v>
      </c>
      <c r="AA20" s="32" t="s">
        <v>64</v>
      </c>
      <c r="AB20" s="47">
        <v>83.54</v>
      </c>
      <c r="AC20" s="31">
        <v>8.0000000000000002E-3</v>
      </c>
      <c r="AD20" s="51">
        <f>AC20/SUM($AC$20:$AC$22)</f>
        <v>0.48484848484848486</v>
      </c>
      <c r="AE20" s="51">
        <f>AD20*$N$6</f>
        <v>2.8266666666666669E-2</v>
      </c>
      <c r="AF20" s="111">
        <f t="shared" si="4"/>
        <v>2.8383037118853965E-2</v>
      </c>
      <c r="AG20" s="53">
        <f t="shared" si="5"/>
        <v>8.0559679609024202E-4</v>
      </c>
    </row>
    <row r="21" spans="1:33">
      <c r="A21">
        <v>20</v>
      </c>
      <c r="B21" t="s">
        <v>131</v>
      </c>
      <c r="C21" t="s">
        <v>132</v>
      </c>
      <c r="D21" t="s">
        <v>133</v>
      </c>
      <c r="E21" s="29">
        <v>83.57</v>
      </c>
      <c r="F21" s="105">
        <v>8.3000000000000001E-3</v>
      </c>
      <c r="G21" t="s">
        <v>60</v>
      </c>
      <c r="H21" t="s">
        <v>59</v>
      </c>
      <c r="I21" s="107" t="s">
        <v>98</v>
      </c>
      <c r="J21" s="1"/>
      <c r="L21" s="21" t="s">
        <v>161</v>
      </c>
      <c r="M21" s="21" t="s">
        <v>161</v>
      </c>
      <c r="N21" s="22">
        <f t="shared" si="0"/>
        <v>1.2700000000000003E-2</v>
      </c>
      <c r="O21" s="21">
        <f t="shared" si="1"/>
        <v>29</v>
      </c>
      <c r="P21" s="22" cm="1">
        <f t="array" ref="P21">_xlfn.PERCENTILE.EXC(_xlfn._xlws.FILTER(F$2:F$603,(H$2:H$603="Real Estate")*(($I$2:$I$603="Yes")+($I$2:$I$603="NO"))),0.8)</f>
        <v>5.9999999999999995E-4</v>
      </c>
      <c r="Q21" s="43" cm="1">
        <f t="array" ref="Q21">_xlfn.PERCENTILE.EXC(_xlfn._xlws.FILTER(E$2:E$603,(H$2:H$603="Real Estate")*(ISNUMBER($E$2:$E$603))*(($I$2:$I$603="Yes")+($I$2:$I$603="NO"))),0.8)</f>
        <v>85.37</v>
      </c>
      <c r="R21" s="43" cm="1">
        <f t="array" ref="R21">AVERAGE(_xlfn._xlws.FILTER($E$2:$E$603, ($H$2:$H$603="Real Estate") * (($I$2:$I$603="Yes")+($I$2:$I$603="NO"))))</f>
        <v>67.296551724137942</v>
      </c>
      <c r="S21" s="43">
        <f>AVERAGE(AB49)</f>
        <v>86.02</v>
      </c>
      <c r="T21" s="43">
        <v>86.02</v>
      </c>
      <c r="V21" s="46"/>
      <c r="W21" s="33"/>
      <c r="X21" s="32" t="s">
        <v>162</v>
      </c>
      <c r="Y21" s="32" t="s">
        <v>163</v>
      </c>
      <c r="Z21" s="32" t="s">
        <v>164</v>
      </c>
      <c r="AA21" s="32" t="s">
        <v>44</v>
      </c>
      <c r="AB21" s="47">
        <v>86.88</v>
      </c>
      <c r="AC21" s="31">
        <v>6.6E-3</v>
      </c>
      <c r="AD21" s="51">
        <f>AC21/SUM($AC$20:$AC$22)</f>
        <v>0.39999999999999997</v>
      </c>
      <c r="AE21" s="51">
        <f t="shared" ref="AE21" si="11">AD21*$N$6</f>
        <v>2.332E-2</v>
      </c>
      <c r="AF21" s="111">
        <f t="shared" si="4"/>
        <v>2.3416005623054518E-2</v>
      </c>
      <c r="AG21" s="53">
        <f t="shared" si="5"/>
        <v>5.4830931933892084E-4</v>
      </c>
    </row>
    <row r="22" spans="1:33">
      <c r="A22">
        <v>21</v>
      </c>
      <c r="B22" t="s">
        <v>165</v>
      </c>
      <c r="C22" t="s">
        <v>166</v>
      </c>
      <c r="D22" t="s">
        <v>167</v>
      </c>
      <c r="E22" s="29">
        <v>68.489999999999995</v>
      </c>
      <c r="F22" s="105">
        <v>8.3000000000000001E-3</v>
      </c>
      <c r="G22" t="s">
        <v>60</v>
      </c>
      <c r="H22" t="s">
        <v>59</v>
      </c>
      <c r="I22" s="107" t="s">
        <v>98</v>
      </c>
      <c r="J22" s="1"/>
      <c r="L22" s="23" t="s">
        <v>168</v>
      </c>
      <c r="M22" s="23"/>
      <c r="N22" s="54">
        <f>SUM(N2:N21)</f>
        <v>0.99590000000000012</v>
      </c>
      <c r="O22" s="23">
        <f>SUM(O1:O20)</f>
        <v>571</v>
      </c>
      <c r="Q22" s="33"/>
      <c r="R22" s="33"/>
      <c r="S22" s="33"/>
      <c r="V22" s="46"/>
      <c r="W22" s="33"/>
      <c r="X22" s="32" t="s">
        <v>169</v>
      </c>
      <c r="Y22" s="32" t="s">
        <v>170</v>
      </c>
      <c r="Z22" s="32" t="s">
        <v>171</v>
      </c>
      <c r="AA22" s="32" t="s">
        <v>172</v>
      </c>
      <c r="AB22" s="47">
        <v>84.65</v>
      </c>
      <c r="AC22" s="31">
        <v>1.9E-3</v>
      </c>
      <c r="AD22" s="51">
        <f>AC22/SUM($AC$20:$AC$22)</f>
        <v>0.11515151515151514</v>
      </c>
      <c r="AE22" s="51">
        <f>AD22*$N$6</f>
        <v>6.7133333333333333E-3</v>
      </c>
      <c r="AF22" s="111">
        <f t="shared" si="4"/>
        <v>6.7409713157278155E-3</v>
      </c>
      <c r="AG22" s="53">
        <f t="shared" si="5"/>
        <v>4.5440694279465196E-5</v>
      </c>
    </row>
    <row r="23" spans="1:33">
      <c r="A23">
        <v>22</v>
      </c>
      <c r="B23" t="s">
        <v>173</v>
      </c>
      <c r="C23" t="s">
        <v>174</v>
      </c>
      <c r="D23" s="26" t="s">
        <v>175</v>
      </c>
      <c r="E23" s="104">
        <v>85.52</v>
      </c>
      <c r="F23" s="105">
        <v>8.2000000000000007E-3</v>
      </c>
      <c r="G23" t="s">
        <v>146</v>
      </c>
      <c r="H23" t="s">
        <v>146</v>
      </c>
      <c r="I23" s="107" t="s">
        <v>29</v>
      </c>
      <c r="J23" s="1"/>
      <c r="P23" s="33"/>
      <c r="Q23" s="32"/>
      <c r="R23" s="32"/>
      <c r="S23" s="32"/>
      <c r="V23" s="44" t="s">
        <v>58</v>
      </c>
      <c r="W23" s="45" t="s">
        <v>58</v>
      </c>
      <c r="X23" s="32" t="s">
        <v>55</v>
      </c>
      <c r="Y23" s="32" t="s">
        <v>56</v>
      </c>
      <c r="Z23" s="32" t="s">
        <v>57</v>
      </c>
      <c r="AA23" s="32" t="s">
        <v>92</v>
      </c>
      <c r="AB23" s="47">
        <v>86.7</v>
      </c>
      <c r="AC23" s="31">
        <v>1.7299999999999999E-2</v>
      </c>
      <c r="AD23" s="51">
        <f>AC23/SUM($AC$23:$AC$26)</f>
        <v>0.34599999999999997</v>
      </c>
      <c r="AE23" s="51">
        <f>AD23*$N$7</f>
        <v>4.480700000000002E-2</v>
      </c>
      <c r="AF23" s="111">
        <f t="shared" si="4"/>
        <v>4.4991465006526767E-2</v>
      </c>
      <c r="AG23" s="53">
        <f t="shared" si="5"/>
        <v>2.0242319234335224E-3</v>
      </c>
    </row>
    <row r="24" spans="1:33">
      <c r="A24">
        <v>23</v>
      </c>
      <c r="B24" t="s">
        <v>176</v>
      </c>
      <c r="C24" t="s">
        <v>177</v>
      </c>
      <c r="D24" t="s">
        <v>178</v>
      </c>
      <c r="E24" s="29">
        <v>84</v>
      </c>
      <c r="F24" s="105">
        <v>8.2000000000000007E-3</v>
      </c>
      <c r="G24" t="s">
        <v>48</v>
      </c>
      <c r="H24" t="s">
        <v>49</v>
      </c>
      <c r="I24" s="107" t="s">
        <v>29</v>
      </c>
      <c r="J24" s="1"/>
      <c r="P24" s="32"/>
      <c r="Q24" s="32"/>
      <c r="R24" s="32"/>
      <c r="S24" s="32"/>
      <c r="V24" s="46"/>
      <c r="W24" s="33"/>
      <c r="X24" s="32" t="s">
        <v>78</v>
      </c>
      <c r="Y24" s="32" t="s">
        <v>79</v>
      </c>
      <c r="Z24" s="32" t="s">
        <v>80</v>
      </c>
      <c r="AA24" s="32" t="s">
        <v>64</v>
      </c>
      <c r="AB24" s="47">
        <v>94.58</v>
      </c>
      <c r="AC24" s="31">
        <v>1.67E-2</v>
      </c>
      <c r="AD24" s="51">
        <f t="shared" ref="AD24:AD25" si="12">AC24/SUM($AC$23:$AC$26)</f>
        <v>0.33399999999999996</v>
      </c>
      <c r="AE24" s="51">
        <f t="shared" ref="AE24:AE26" si="13">AD24*$N$7</f>
        <v>4.3253000000000014E-2</v>
      </c>
      <c r="AF24" s="111">
        <f t="shared" si="4"/>
        <v>4.3431067376242596E-2</v>
      </c>
      <c r="AG24" s="53">
        <f t="shared" si="5"/>
        <v>1.8862576134397241E-3</v>
      </c>
    </row>
    <row r="25" spans="1:33">
      <c r="A25">
        <v>24</v>
      </c>
      <c r="B25" t="s">
        <v>89</v>
      </c>
      <c r="C25" t="s">
        <v>90</v>
      </c>
      <c r="D25" t="s">
        <v>91</v>
      </c>
      <c r="E25" s="29">
        <v>85.99</v>
      </c>
      <c r="F25" s="105">
        <v>8.0999999999999996E-3</v>
      </c>
      <c r="G25" t="s">
        <v>31</v>
      </c>
      <c r="H25" t="s">
        <v>40</v>
      </c>
      <c r="I25" s="107" t="s">
        <v>29</v>
      </c>
      <c r="J25" s="1"/>
      <c r="P25" s="32"/>
      <c r="Q25" s="32"/>
      <c r="R25" s="32"/>
      <c r="S25" s="32"/>
      <c r="V25" s="46"/>
      <c r="W25" s="33"/>
      <c r="X25" s="32" t="s">
        <v>143</v>
      </c>
      <c r="Y25" s="32" t="s">
        <v>144</v>
      </c>
      <c r="Z25" s="26" t="s">
        <v>145</v>
      </c>
      <c r="AA25" s="26" t="s">
        <v>44</v>
      </c>
      <c r="AB25" s="47">
        <v>86.05</v>
      </c>
      <c r="AC25" s="31">
        <v>9.7000000000000003E-3</v>
      </c>
      <c r="AD25" s="51">
        <f t="shared" si="12"/>
        <v>0.19400000000000001</v>
      </c>
      <c r="AE25" s="51">
        <f t="shared" si="13"/>
        <v>2.5123000000000013E-2</v>
      </c>
      <c r="AF25" s="111">
        <f t="shared" si="4"/>
        <v>2.5226428356260676E-2</v>
      </c>
      <c r="AG25" s="53">
        <f t="shared" si="5"/>
        <v>6.3637268761355275E-4</v>
      </c>
    </row>
    <row r="26" spans="1:33">
      <c r="A26">
        <v>25</v>
      </c>
      <c r="B26" t="s">
        <v>158</v>
      </c>
      <c r="C26" t="s">
        <v>159</v>
      </c>
      <c r="D26" t="s">
        <v>160</v>
      </c>
      <c r="E26" s="29">
        <v>83.54</v>
      </c>
      <c r="F26" s="105">
        <v>8.0000000000000002E-3</v>
      </c>
      <c r="G26" t="s">
        <v>60</v>
      </c>
      <c r="H26" t="s">
        <v>68</v>
      </c>
      <c r="I26" s="107" t="s">
        <v>29</v>
      </c>
      <c r="J26" s="1"/>
      <c r="P26" s="32"/>
      <c r="Q26" s="32"/>
      <c r="R26" s="32"/>
      <c r="S26" s="32"/>
      <c r="V26" s="46"/>
      <c r="W26" s="33"/>
      <c r="X26" s="32" t="s">
        <v>179</v>
      </c>
      <c r="Y26" s="32" t="s">
        <v>180</v>
      </c>
      <c r="Z26" s="32" t="s">
        <v>181</v>
      </c>
      <c r="AA26" s="32" t="s">
        <v>64</v>
      </c>
      <c r="AB26" s="47">
        <v>89.49</v>
      </c>
      <c r="AC26" s="31">
        <v>6.3E-3</v>
      </c>
      <c r="AD26" s="51">
        <f>AC26/SUM($AC$23:$AC$26)</f>
        <v>0.126</v>
      </c>
      <c r="AE26" s="51">
        <f t="shared" si="13"/>
        <v>1.6317000000000009E-2</v>
      </c>
      <c r="AF26" s="111">
        <f t="shared" si="4"/>
        <v>1.6384175117983738E-2</v>
      </c>
      <c r="AG26" s="53">
        <f t="shared" si="5"/>
        <v>2.6844119429675746E-4</v>
      </c>
    </row>
    <row r="27" spans="1:33">
      <c r="A27">
        <v>26</v>
      </c>
      <c r="B27" t="s">
        <v>108</v>
      </c>
      <c r="C27" t="s">
        <v>109</v>
      </c>
      <c r="D27" t="s">
        <v>110</v>
      </c>
      <c r="E27" s="29">
        <v>86.79</v>
      </c>
      <c r="F27" s="105">
        <v>7.9000000000000008E-3</v>
      </c>
      <c r="G27" t="s">
        <v>31</v>
      </c>
      <c r="H27" t="s">
        <v>50</v>
      </c>
      <c r="I27" s="107" t="s">
        <v>29</v>
      </c>
      <c r="J27" s="1"/>
      <c r="P27" s="32"/>
      <c r="Q27" s="32"/>
      <c r="R27" s="32"/>
      <c r="S27" s="32"/>
      <c r="V27" s="44" t="s">
        <v>48</v>
      </c>
      <c r="W27" s="45" t="s">
        <v>49</v>
      </c>
      <c r="X27" s="32" t="s">
        <v>45</v>
      </c>
      <c r="Y27" s="32" t="s">
        <v>46</v>
      </c>
      <c r="Z27" s="32" t="s">
        <v>47</v>
      </c>
      <c r="AA27" s="32" t="s">
        <v>92</v>
      </c>
      <c r="AB27" s="47">
        <v>88.03</v>
      </c>
      <c r="AC27" s="31">
        <v>2.1899999999999999E-2</v>
      </c>
      <c r="AD27" s="51">
        <f>AC27/SUM($AC$27:$AC$30)</f>
        <v>0.44331983805668013</v>
      </c>
      <c r="AE27" s="51">
        <f>AD27*$N$8</f>
        <v>3.9898785425101217E-2</v>
      </c>
      <c r="AF27" s="111">
        <f t="shared" si="4"/>
        <v>4.0063043905112165E-2</v>
      </c>
      <c r="AG27" s="53">
        <f t="shared" si="5"/>
        <v>1.605047486942945E-3</v>
      </c>
    </row>
    <row r="28" spans="1:33">
      <c r="A28">
        <v>27</v>
      </c>
      <c r="B28" t="s">
        <v>182</v>
      </c>
      <c r="C28" t="s">
        <v>183</v>
      </c>
      <c r="D28" t="s">
        <v>184</v>
      </c>
      <c r="E28" s="29">
        <v>57.1</v>
      </c>
      <c r="F28" s="105">
        <v>7.7000000000000002E-3</v>
      </c>
      <c r="G28" t="s">
        <v>100</v>
      </c>
      <c r="H28" t="s">
        <v>99</v>
      </c>
      <c r="I28" s="107" t="s">
        <v>29</v>
      </c>
      <c r="J28" s="1"/>
      <c r="P28" s="32"/>
      <c r="Q28" s="32"/>
      <c r="R28" s="32"/>
      <c r="S28" s="32"/>
      <c r="V28" s="46"/>
      <c r="W28" s="33"/>
      <c r="X28" s="32" t="s">
        <v>111</v>
      </c>
      <c r="Y28" s="32" t="s">
        <v>112</v>
      </c>
      <c r="Z28" s="32" t="s">
        <v>113</v>
      </c>
      <c r="AA28" s="32" t="s">
        <v>64</v>
      </c>
      <c r="AB28" s="47">
        <v>86.73</v>
      </c>
      <c r="AC28" s="31">
        <v>1.2699999999999999E-2</v>
      </c>
      <c r="AD28" s="51">
        <f t="shared" ref="AD28:AD30" si="14">AC28/SUM($AC$27:$AC$30)</f>
        <v>0.25708502024291496</v>
      </c>
      <c r="AE28" s="51">
        <f t="shared" ref="AE28:AE30" si="15">AD28*$N$8</f>
        <v>2.3137651821862351E-2</v>
      </c>
      <c r="AF28" s="111">
        <f t="shared" si="4"/>
        <v>2.3232906739494272E-2</v>
      </c>
      <c r="AG28" s="53">
        <f t="shared" si="5"/>
        <v>5.3976795556603843E-4</v>
      </c>
    </row>
    <row r="29" spans="1:33">
      <c r="A29">
        <v>28</v>
      </c>
      <c r="B29" t="s">
        <v>41</v>
      </c>
      <c r="C29" t="s">
        <v>42</v>
      </c>
      <c r="D29" t="s">
        <v>43</v>
      </c>
      <c r="E29" s="29">
        <v>92.51</v>
      </c>
      <c r="F29" s="105">
        <v>7.4000000000000003E-3</v>
      </c>
      <c r="G29" t="s">
        <v>31</v>
      </c>
      <c r="H29" t="s">
        <v>30</v>
      </c>
      <c r="I29" s="107" t="s">
        <v>29</v>
      </c>
      <c r="J29" s="1"/>
      <c r="P29" s="32"/>
      <c r="Q29" s="32"/>
      <c r="R29" s="32"/>
      <c r="S29" s="32"/>
      <c r="V29" s="46"/>
      <c r="W29" s="33"/>
      <c r="X29" s="32" t="s">
        <v>176</v>
      </c>
      <c r="Y29" s="32" t="s">
        <v>177</v>
      </c>
      <c r="Z29" s="32" t="s">
        <v>178</v>
      </c>
      <c r="AA29" s="32" t="s">
        <v>44</v>
      </c>
      <c r="AB29" s="47">
        <v>84</v>
      </c>
      <c r="AC29" s="31">
        <v>8.2000000000000007E-3</v>
      </c>
      <c r="AD29" s="51">
        <f t="shared" si="14"/>
        <v>0.16599190283400811</v>
      </c>
      <c r="AE29" s="51">
        <f t="shared" si="15"/>
        <v>1.4939271255060732E-2</v>
      </c>
      <c r="AF29" s="111">
        <f t="shared" si="4"/>
        <v>1.5000774430224649E-2</v>
      </c>
      <c r="AG29" s="53">
        <f t="shared" si="5"/>
        <v>2.2502323350648165E-4</v>
      </c>
    </row>
    <row r="30" spans="1:33">
      <c r="A30">
        <v>29</v>
      </c>
      <c r="B30" t="s">
        <v>185</v>
      </c>
      <c r="C30" t="s">
        <v>186</v>
      </c>
      <c r="D30" t="s">
        <v>187</v>
      </c>
      <c r="E30" s="29">
        <v>63.17</v>
      </c>
      <c r="F30" s="105">
        <v>7.4999999999999997E-3</v>
      </c>
      <c r="G30" t="s">
        <v>100</v>
      </c>
      <c r="H30" t="s">
        <v>99</v>
      </c>
      <c r="I30" s="107" t="s">
        <v>29</v>
      </c>
      <c r="J30" s="1"/>
      <c r="P30" s="32"/>
      <c r="Q30" s="32"/>
      <c r="R30" s="32"/>
      <c r="S30" s="32"/>
      <c r="V30" s="46"/>
      <c r="W30" s="33"/>
      <c r="X30" t="s">
        <v>188</v>
      </c>
      <c r="Y30" t="s">
        <v>189</v>
      </c>
      <c r="Z30" t="s">
        <v>190</v>
      </c>
      <c r="AA30" s="49" t="s">
        <v>64</v>
      </c>
      <c r="AB30" s="47">
        <v>90.58</v>
      </c>
      <c r="AC30" s="2">
        <v>6.6E-3</v>
      </c>
      <c r="AD30" s="51">
        <f t="shared" si="14"/>
        <v>0.13360323886639677</v>
      </c>
      <c r="AE30" s="51">
        <f t="shared" si="15"/>
        <v>1.202429149797571E-2</v>
      </c>
      <c r="AF30" s="111">
        <f t="shared" si="4"/>
        <v>1.207379405359545E-2</v>
      </c>
      <c r="AG30" s="53">
        <f t="shared" si="5"/>
        <v>1.4577650284863686E-4</v>
      </c>
    </row>
    <row r="31" spans="1:33">
      <c r="A31">
        <v>30</v>
      </c>
      <c r="B31" t="s">
        <v>51</v>
      </c>
      <c r="C31" t="s">
        <v>52</v>
      </c>
      <c r="D31" t="s">
        <v>53</v>
      </c>
      <c r="E31" s="29">
        <v>91.93</v>
      </c>
      <c r="F31" s="105">
        <v>6.6E-3</v>
      </c>
      <c r="G31" t="s">
        <v>31</v>
      </c>
      <c r="H31" t="s">
        <v>30</v>
      </c>
      <c r="I31" s="107" t="s">
        <v>29</v>
      </c>
      <c r="J31" s="1"/>
      <c r="P31" s="32"/>
      <c r="Q31" s="32"/>
      <c r="R31" s="32"/>
      <c r="S31" s="32"/>
      <c r="V31" s="44" t="s">
        <v>48</v>
      </c>
      <c r="W31" s="45" t="s">
        <v>88</v>
      </c>
      <c r="X31" s="32" t="s">
        <v>191</v>
      </c>
      <c r="Y31" s="32" t="s">
        <v>192</v>
      </c>
      <c r="Z31" s="32" t="s">
        <v>193</v>
      </c>
      <c r="AA31" s="32" t="s">
        <v>172</v>
      </c>
      <c r="AB31" s="47">
        <v>85.83</v>
      </c>
      <c r="AC31" s="31">
        <v>3.0000000000000001E-3</v>
      </c>
      <c r="AD31" s="51">
        <f>AC31/SUM($AC$31)</f>
        <v>1</v>
      </c>
      <c r="AE31" s="51">
        <f>AD31*$N$9</f>
        <v>1.0400000000000003E-2</v>
      </c>
      <c r="AF31" s="111">
        <f t="shared" si="4"/>
        <v>1.044281554372929E-2</v>
      </c>
      <c r="AG31" s="53">
        <f t="shared" si="5"/>
        <v>1.0905239648035407E-4</v>
      </c>
    </row>
    <row r="32" spans="1:33">
      <c r="A32">
        <v>31</v>
      </c>
      <c r="B32" t="s">
        <v>101</v>
      </c>
      <c r="C32" t="s">
        <v>102</v>
      </c>
      <c r="D32" t="s">
        <v>103</v>
      </c>
      <c r="E32" s="29">
        <v>83.45</v>
      </c>
      <c r="F32" s="105">
        <v>7.1999999999999998E-3</v>
      </c>
      <c r="G32" t="s">
        <v>31</v>
      </c>
      <c r="H32" t="s">
        <v>40</v>
      </c>
      <c r="I32" s="107" t="s">
        <v>29</v>
      </c>
      <c r="J32" s="1"/>
      <c r="P32" s="32"/>
      <c r="Q32" s="32"/>
      <c r="R32" s="32"/>
      <c r="S32" s="32"/>
      <c r="V32" s="44" t="s">
        <v>100</v>
      </c>
      <c r="W32" s="45" t="s">
        <v>99</v>
      </c>
      <c r="X32" s="32" t="s">
        <v>194</v>
      </c>
      <c r="Y32" s="32" t="s">
        <v>195</v>
      </c>
      <c r="Z32" s="32" t="s">
        <v>196</v>
      </c>
      <c r="AA32" s="32" t="s">
        <v>84</v>
      </c>
      <c r="AB32" s="47">
        <v>89.92</v>
      </c>
      <c r="AC32" s="31">
        <v>3.3E-3</v>
      </c>
      <c r="AD32" s="51">
        <f>AC32/SUM($AC$32:$AC$33)</f>
        <v>0.5</v>
      </c>
      <c r="AE32" s="51">
        <f>AD32*$N$10</f>
        <v>2.8049999999999995E-2</v>
      </c>
      <c r="AF32" s="111">
        <f t="shared" si="4"/>
        <v>2.8165478461692931E-2</v>
      </c>
      <c r="AG32" s="53">
        <f t="shared" si="5"/>
        <v>7.9329417697608835E-4</v>
      </c>
    </row>
    <row r="33" spans="1:33">
      <c r="A33">
        <v>32</v>
      </c>
      <c r="B33" t="s">
        <v>197</v>
      </c>
      <c r="C33" t="s">
        <v>198</v>
      </c>
      <c r="D33" t="s">
        <v>199</v>
      </c>
      <c r="E33" s="29">
        <v>71.45</v>
      </c>
      <c r="F33" s="105">
        <v>7.1000000000000004E-3</v>
      </c>
      <c r="G33" t="s">
        <v>60</v>
      </c>
      <c r="H33" t="s">
        <v>59</v>
      </c>
      <c r="I33" s="107" t="s">
        <v>29</v>
      </c>
      <c r="J33" s="1"/>
      <c r="P33" s="32"/>
      <c r="Q33" s="32"/>
      <c r="R33" s="32"/>
      <c r="S33" s="32"/>
      <c r="V33" s="46"/>
      <c r="W33" s="33"/>
      <c r="X33" s="32" t="s">
        <v>200</v>
      </c>
      <c r="Y33" s="32" t="s">
        <v>201</v>
      </c>
      <c r="Z33" s="32" t="s">
        <v>202</v>
      </c>
      <c r="AA33" s="32" t="s">
        <v>84</v>
      </c>
      <c r="AB33" s="47">
        <v>91.49</v>
      </c>
      <c r="AC33" s="31">
        <v>3.3E-3</v>
      </c>
      <c r="AD33" s="51">
        <f>AC33/SUM($AC$32:$AC$33)</f>
        <v>0.5</v>
      </c>
      <c r="AE33" s="51">
        <f>AD33*$N$10</f>
        <v>2.8049999999999995E-2</v>
      </c>
      <c r="AF33" s="111">
        <f t="shared" si="4"/>
        <v>2.8165478461692931E-2</v>
      </c>
      <c r="AG33" s="53">
        <f t="shared" si="5"/>
        <v>7.9329417697608835E-4</v>
      </c>
    </row>
    <row r="34" spans="1:33">
      <c r="A34">
        <v>33</v>
      </c>
      <c r="B34" t="s">
        <v>140</v>
      </c>
      <c r="C34" t="s">
        <v>141</v>
      </c>
      <c r="D34" t="s">
        <v>142</v>
      </c>
      <c r="E34" s="29">
        <v>90.42</v>
      </c>
      <c r="F34" s="105">
        <v>6.8999999999999999E-3</v>
      </c>
      <c r="G34" t="s">
        <v>60</v>
      </c>
      <c r="H34" t="s">
        <v>59</v>
      </c>
      <c r="I34" s="107" t="s">
        <v>29</v>
      </c>
      <c r="J34" s="1"/>
      <c r="P34" s="32"/>
      <c r="Q34" s="32"/>
      <c r="R34" s="32"/>
      <c r="S34" s="32"/>
      <c r="V34" s="44" t="s">
        <v>100</v>
      </c>
      <c r="W34" s="45" t="s">
        <v>107</v>
      </c>
      <c r="X34" s="32" t="s">
        <v>203</v>
      </c>
      <c r="Y34" s="32" t="s">
        <v>204</v>
      </c>
      <c r="Z34" s="32" t="s">
        <v>205</v>
      </c>
      <c r="AA34" s="32" t="s">
        <v>54</v>
      </c>
      <c r="AB34" s="47">
        <v>75.88</v>
      </c>
      <c r="AC34" s="31">
        <v>4.5999999999999999E-3</v>
      </c>
      <c r="AD34" s="51">
        <f>AC34/SUM($AC$34)</f>
        <v>1</v>
      </c>
      <c r="AE34" s="51">
        <f>AD34*$N$11</f>
        <v>1.4499999999999996E-2</v>
      </c>
      <c r="AF34" s="111">
        <f t="shared" si="4"/>
        <v>1.4559694748468714E-2</v>
      </c>
      <c r="AG34" s="53">
        <f t="shared" si="5"/>
        <v>2.1198471116858745E-4</v>
      </c>
    </row>
    <row r="35" spans="1:33">
      <c r="A35">
        <v>34</v>
      </c>
      <c r="B35" t="s">
        <v>206</v>
      </c>
      <c r="C35" t="s">
        <v>207</v>
      </c>
      <c r="D35" t="s">
        <v>208</v>
      </c>
      <c r="E35" s="29">
        <v>79.16</v>
      </c>
      <c r="F35" s="105">
        <v>6.8999999999999999E-3</v>
      </c>
      <c r="G35" t="s">
        <v>31</v>
      </c>
      <c r="H35" t="s">
        <v>40</v>
      </c>
      <c r="I35" s="107" t="s">
        <v>29</v>
      </c>
      <c r="J35" s="1"/>
      <c r="P35" s="32"/>
      <c r="Q35" s="32"/>
      <c r="R35" s="32"/>
      <c r="S35" s="32"/>
      <c r="V35" s="44" t="s">
        <v>100</v>
      </c>
      <c r="W35" s="45" t="s">
        <v>114</v>
      </c>
      <c r="X35" s="32" t="s">
        <v>209</v>
      </c>
      <c r="Y35" s="32" t="s">
        <v>210</v>
      </c>
      <c r="Z35" s="32" t="s">
        <v>211</v>
      </c>
      <c r="AA35" s="32" t="s">
        <v>54</v>
      </c>
      <c r="AB35" s="47">
        <v>88.36</v>
      </c>
      <c r="AC35" s="31">
        <v>2.7000000000000001E-3</v>
      </c>
      <c r="AD35" s="51">
        <f>AC35/SUM($AC$35)</f>
        <v>1</v>
      </c>
      <c r="AE35" s="51">
        <f>AD35*$N$12</f>
        <v>8.2000000000000007E-3</v>
      </c>
      <c r="AF35" s="111">
        <f t="shared" si="4"/>
        <v>8.2337584094788613E-3</v>
      </c>
      <c r="AG35" s="53">
        <f t="shared" si="5"/>
        <v>6.7794777545663863E-5</v>
      </c>
    </row>
    <row r="36" spans="1:33">
      <c r="A36">
        <v>35</v>
      </c>
      <c r="B36" t="s">
        <v>147</v>
      </c>
      <c r="C36" t="s">
        <v>148</v>
      </c>
      <c r="D36" t="s">
        <v>149</v>
      </c>
      <c r="E36" s="29">
        <v>84.02</v>
      </c>
      <c r="F36" s="105">
        <v>6.7000000000000002E-3</v>
      </c>
      <c r="G36" t="s">
        <v>60</v>
      </c>
      <c r="H36" t="s">
        <v>59</v>
      </c>
      <c r="I36" s="107" t="s">
        <v>29</v>
      </c>
      <c r="J36" s="1"/>
      <c r="P36" s="32"/>
      <c r="Q36" s="32"/>
      <c r="R36" s="32"/>
      <c r="S36" s="32"/>
      <c r="V36" s="44" t="s">
        <v>27</v>
      </c>
      <c r="W36" s="45" t="s">
        <v>39</v>
      </c>
      <c r="X36" s="32" t="s">
        <v>36</v>
      </c>
      <c r="Y36" s="32" t="s">
        <v>37</v>
      </c>
      <c r="Z36" s="32" t="s">
        <v>38</v>
      </c>
      <c r="AA36" s="32" t="s">
        <v>172</v>
      </c>
      <c r="AB36" s="47">
        <v>74.400000000000006</v>
      </c>
      <c r="AC36" s="31">
        <v>2.1999999999999999E-2</v>
      </c>
      <c r="AD36" s="51">
        <f>AC36/SUM($AC$36:$AC$37)</f>
        <v>0.859375</v>
      </c>
      <c r="AE36" s="51">
        <f>AD36*$N$13</f>
        <v>3.0851562499999995E-2</v>
      </c>
      <c r="AF36" s="111">
        <f t="shared" si="4"/>
        <v>3.0978574656089958E-2</v>
      </c>
      <c r="AG36" s="53">
        <f t="shared" si="5"/>
        <v>9.5967208772293911E-4</v>
      </c>
    </row>
    <row r="37" spans="1:33">
      <c r="A37">
        <v>36</v>
      </c>
      <c r="B37" t="s">
        <v>212</v>
      </c>
      <c r="C37" t="s">
        <v>213</v>
      </c>
      <c r="D37" t="s">
        <v>214</v>
      </c>
      <c r="E37" s="29">
        <v>68.16</v>
      </c>
      <c r="F37" s="105">
        <v>6.7000000000000002E-3</v>
      </c>
      <c r="G37" t="s">
        <v>58</v>
      </c>
      <c r="H37" t="s">
        <v>58</v>
      </c>
      <c r="I37" s="107" t="s">
        <v>98</v>
      </c>
      <c r="J37" s="1"/>
      <c r="P37" s="32"/>
      <c r="Q37" s="32"/>
      <c r="R37" s="32"/>
      <c r="S37" s="32"/>
      <c r="V37" s="46"/>
      <c r="W37" s="33"/>
      <c r="X37" s="32" t="s">
        <v>215</v>
      </c>
      <c r="Y37" s="32" t="s">
        <v>216</v>
      </c>
      <c r="Z37" s="32" t="s">
        <v>217</v>
      </c>
      <c r="AA37" s="32" t="s">
        <v>84</v>
      </c>
      <c r="AB37" s="47">
        <v>76.83</v>
      </c>
      <c r="AC37" s="31">
        <v>3.5999999999999999E-3</v>
      </c>
      <c r="AD37" s="51">
        <f>AC37/SUM($AC$36:$AC$37)</f>
        <v>0.140625</v>
      </c>
      <c r="AE37" s="51">
        <f>AD37*$N$13</f>
        <v>5.0484374999999991E-3</v>
      </c>
      <c r="AF37" s="111">
        <f t="shared" si="4"/>
        <v>5.0692213073601743E-3</v>
      </c>
      <c r="AG37" s="53">
        <f t="shared" si="5"/>
        <v>2.5697004662994395E-5</v>
      </c>
    </row>
    <row r="38" spans="1:33">
      <c r="A38">
        <v>37</v>
      </c>
      <c r="B38" t="s">
        <v>162</v>
      </c>
      <c r="C38" t="s">
        <v>163</v>
      </c>
      <c r="D38" t="s">
        <v>164</v>
      </c>
      <c r="E38" s="29">
        <v>86.88</v>
      </c>
      <c r="F38" s="105">
        <v>6.6E-3</v>
      </c>
      <c r="G38" t="s">
        <v>60</v>
      </c>
      <c r="H38" t="s">
        <v>68</v>
      </c>
      <c r="I38" s="107" t="s">
        <v>29</v>
      </c>
      <c r="J38" s="1"/>
      <c r="P38" s="32"/>
      <c r="Q38" s="32"/>
      <c r="R38" s="32"/>
      <c r="S38" s="32"/>
      <c r="V38" s="44" t="s">
        <v>27</v>
      </c>
      <c r="W38" s="45" t="s">
        <v>28</v>
      </c>
      <c r="X38" s="32" t="s">
        <v>24</v>
      </c>
      <c r="Y38" s="32" t="s">
        <v>25</v>
      </c>
      <c r="Z38" s="32" t="s">
        <v>26</v>
      </c>
      <c r="AA38" s="32" t="s">
        <v>84</v>
      </c>
      <c r="AB38" s="47">
        <v>86.71</v>
      </c>
      <c r="AC38" s="24">
        <v>2.3699999999999999E-2</v>
      </c>
      <c r="AD38" s="51">
        <f>AC38/SUM(AC38)</f>
        <v>1</v>
      </c>
      <c r="AE38" s="51">
        <f>AD38*$N$14</f>
        <v>3.2899999999999999E-2</v>
      </c>
      <c r="AF38" s="111">
        <f t="shared" si="4"/>
        <v>3.3035445325835917E-2</v>
      </c>
      <c r="AG38" s="53">
        <f t="shared" si="5"/>
        <v>1.0913406478762942E-3</v>
      </c>
    </row>
    <row r="39" spans="1:33">
      <c r="A39">
        <v>38</v>
      </c>
      <c r="B39" t="s">
        <v>218</v>
      </c>
      <c r="C39" t="s">
        <v>219</v>
      </c>
      <c r="D39" t="s">
        <v>220</v>
      </c>
      <c r="E39" s="29">
        <v>89.58</v>
      </c>
      <c r="F39" s="105">
        <v>1.2999999999999999E-3</v>
      </c>
      <c r="G39" t="s">
        <v>31</v>
      </c>
      <c r="H39" t="s">
        <v>30</v>
      </c>
      <c r="I39" s="107" t="s">
        <v>29</v>
      </c>
      <c r="J39" s="1"/>
      <c r="P39" s="32"/>
      <c r="Q39" s="32"/>
      <c r="R39" s="32"/>
      <c r="S39" s="32"/>
      <c r="V39" s="44" t="s">
        <v>127</v>
      </c>
      <c r="W39" s="45" t="s">
        <v>127</v>
      </c>
      <c r="X39" t="s">
        <v>221</v>
      </c>
      <c r="Y39" t="s">
        <v>222</v>
      </c>
      <c r="Z39" t="s">
        <v>223</v>
      </c>
      <c r="AA39" s="63" t="s">
        <v>44</v>
      </c>
      <c r="AB39" s="47">
        <v>88.27</v>
      </c>
      <c r="AC39" s="31">
        <v>4.4000000000000003E-3</v>
      </c>
      <c r="AD39" s="51">
        <f>AC39/SUM($AC$39:$AC$41)</f>
        <v>0.42307692307692313</v>
      </c>
      <c r="AE39" s="51">
        <f>AD39*$N$15</f>
        <v>2.6653846153846153E-2</v>
      </c>
      <c r="AF39" s="111">
        <f t="shared" si="4"/>
        <v>2.6763576818803241E-2</v>
      </c>
      <c r="AG39" s="53">
        <f t="shared" si="5"/>
        <v>7.1628904413598225E-4</v>
      </c>
    </row>
    <row r="40" spans="1:33">
      <c r="A40">
        <v>39</v>
      </c>
      <c r="B40" t="s">
        <v>188</v>
      </c>
      <c r="C40" t="s">
        <v>189</v>
      </c>
      <c r="D40" t="s">
        <v>190</v>
      </c>
      <c r="E40" s="29">
        <v>90.58</v>
      </c>
      <c r="F40" s="105">
        <v>6.6E-3</v>
      </c>
      <c r="G40" t="s">
        <v>48</v>
      </c>
      <c r="H40" t="s">
        <v>49</v>
      </c>
      <c r="I40" s="107" t="s">
        <v>98</v>
      </c>
      <c r="J40" s="1"/>
      <c r="P40" s="32"/>
      <c r="Q40" s="32"/>
      <c r="R40" s="32"/>
      <c r="S40" s="32"/>
      <c r="V40" s="44"/>
      <c r="W40" s="45"/>
      <c r="X40" t="s">
        <v>224</v>
      </c>
      <c r="Y40" t="s">
        <v>225</v>
      </c>
      <c r="Z40" s="26" t="s">
        <v>226</v>
      </c>
      <c r="AA40" s="63" t="s">
        <v>84</v>
      </c>
      <c r="AB40" s="47">
        <v>88.14</v>
      </c>
      <c r="AC40" s="31">
        <v>3.3999999999999998E-3</v>
      </c>
      <c r="AD40" s="51">
        <f>AC40/SUM($AC$39:$AC$41)</f>
        <v>0.32692307692307693</v>
      </c>
      <c r="AE40" s="51">
        <f t="shared" ref="AE40:AE41" si="16">AD40*$N$15</f>
        <v>2.059615384615384E-2</v>
      </c>
      <c r="AF40" s="111">
        <f t="shared" si="4"/>
        <v>2.068094572362068E-2</v>
      </c>
      <c r="AG40" s="53">
        <f t="shared" si="5"/>
        <v>4.277015160233445E-4</v>
      </c>
    </row>
    <row r="41" spans="1:33">
      <c r="A41">
        <v>40</v>
      </c>
      <c r="B41" t="s">
        <v>227</v>
      </c>
      <c r="C41" t="s">
        <v>228</v>
      </c>
      <c r="D41" t="s">
        <v>95</v>
      </c>
      <c r="E41" s="29">
        <v>87.31</v>
      </c>
      <c r="F41" s="105">
        <v>6.4000000000000003E-3</v>
      </c>
      <c r="G41" t="s">
        <v>96</v>
      </c>
      <c r="H41" t="s">
        <v>97</v>
      </c>
      <c r="I41" s="107" t="s">
        <v>98</v>
      </c>
      <c r="J41" s="1"/>
      <c r="P41" s="32"/>
      <c r="Q41" s="32"/>
      <c r="R41" s="32"/>
      <c r="S41" s="32"/>
      <c r="V41" s="44"/>
      <c r="W41" s="45"/>
      <c r="X41" t="s">
        <v>229</v>
      </c>
      <c r="Y41" t="s">
        <v>230</v>
      </c>
      <c r="Z41" t="s">
        <v>231</v>
      </c>
      <c r="AA41" s="49" t="s">
        <v>232</v>
      </c>
      <c r="AB41" s="47">
        <v>88.63</v>
      </c>
      <c r="AC41" s="31">
        <v>2.5999999999999999E-3</v>
      </c>
      <c r="AD41" s="51">
        <f>AC41/SUM($AC$39:$AC$41)</f>
        <v>0.25</v>
      </c>
      <c r="AE41" s="51">
        <f t="shared" si="16"/>
        <v>1.5749999999999997E-2</v>
      </c>
      <c r="AF41" s="111">
        <f t="shared" si="4"/>
        <v>1.5814840847474639E-2</v>
      </c>
      <c r="AG41" s="53">
        <f t="shared" si="5"/>
        <v>2.5010919103095238E-4</v>
      </c>
    </row>
    <row r="42" spans="1:33">
      <c r="A42">
        <v>41</v>
      </c>
      <c r="B42" t="s">
        <v>179</v>
      </c>
      <c r="C42" t="s">
        <v>180</v>
      </c>
      <c r="D42" t="s">
        <v>181</v>
      </c>
      <c r="E42" s="29">
        <v>89.49</v>
      </c>
      <c r="F42" s="105">
        <v>6.3E-3</v>
      </c>
      <c r="G42" t="s">
        <v>58</v>
      </c>
      <c r="H42" t="s">
        <v>58</v>
      </c>
      <c r="I42" s="107" t="s">
        <v>29</v>
      </c>
      <c r="J42" s="1"/>
      <c r="P42" s="32"/>
      <c r="Q42" s="32"/>
      <c r="R42" s="32"/>
      <c r="S42" s="32"/>
      <c r="V42" s="44" t="s">
        <v>96</v>
      </c>
      <c r="W42" s="45" t="s">
        <v>97</v>
      </c>
      <c r="X42" t="s">
        <v>93</v>
      </c>
      <c r="Y42" t="s">
        <v>94</v>
      </c>
      <c r="Z42" t="s">
        <v>95</v>
      </c>
      <c r="AA42" s="49" t="s">
        <v>64</v>
      </c>
      <c r="AB42" s="47">
        <v>91.2</v>
      </c>
      <c r="AC42" s="31">
        <v>1.5800000000000002E-2</v>
      </c>
      <c r="AD42" s="51">
        <f>AC42/SUM($AC$42:$AC$43)</f>
        <v>0.71171171171171177</v>
      </c>
      <c r="AE42" s="51">
        <f>AD42*$N$16</f>
        <v>3.0461261261261263E-2</v>
      </c>
      <c r="AF42" s="111">
        <f t="shared" si="4"/>
        <v>3.0586666594297877E-2</v>
      </c>
      <c r="AG42" s="53">
        <f t="shared" si="5"/>
        <v>9.3554417335073769E-4</v>
      </c>
    </row>
    <row r="43" spans="1:33">
      <c r="F43" s="105"/>
      <c r="J43" s="1"/>
      <c r="P43" s="32"/>
      <c r="Q43" s="32"/>
      <c r="R43" s="32"/>
      <c r="S43" s="32"/>
      <c r="X43" t="s">
        <v>227</v>
      </c>
      <c r="Y43" t="s">
        <v>228</v>
      </c>
      <c r="Z43" t="s">
        <v>95</v>
      </c>
      <c r="AA43" s="49" t="s">
        <v>64</v>
      </c>
      <c r="AB43" s="47">
        <v>87.31</v>
      </c>
      <c r="AC43" s="31">
        <v>6.4000000000000003E-3</v>
      </c>
      <c r="AD43" s="51">
        <f>AC43/SUM($AC$42:$AC$43)</f>
        <v>0.28828828828828829</v>
      </c>
      <c r="AE43" s="51">
        <f>AD43*$N$16</f>
        <v>1.2338738738738739E-2</v>
      </c>
      <c r="AF43" s="111">
        <f t="shared" si="4"/>
        <v>1.2389535835664963E-2</v>
      </c>
      <c r="AG43" s="53">
        <f t="shared" si="5"/>
        <v>1.5350059822322632E-4</v>
      </c>
    </row>
    <row r="44" spans="1:33">
      <c r="F44" s="105"/>
      <c r="J44" s="1"/>
      <c r="P44" s="32"/>
      <c r="Q44" s="32"/>
      <c r="R44" s="32"/>
      <c r="S44" s="32"/>
      <c r="V44" s="44" t="s">
        <v>96</v>
      </c>
      <c r="W44" s="45" t="s">
        <v>139</v>
      </c>
      <c r="X44" s="32" t="s">
        <v>233</v>
      </c>
      <c r="Y44" s="32" t="s">
        <v>234</v>
      </c>
      <c r="Z44" s="32" t="s">
        <v>235</v>
      </c>
      <c r="AA44" s="32" t="s">
        <v>236</v>
      </c>
      <c r="AB44" s="47">
        <v>69.03</v>
      </c>
      <c r="AC44" s="31">
        <v>1.1999999999999999E-3</v>
      </c>
      <c r="AD44" s="51">
        <f>AC44/SUM(AC44)</f>
        <v>1</v>
      </c>
      <c r="AE44" s="51">
        <f>AD44*$N$17</f>
        <v>1.1999999999999999E-3</v>
      </c>
      <c r="AF44" s="111">
        <f t="shared" si="4"/>
        <v>1.2049402550456869E-3</v>
      </c>
      <c r="AG44" s="53">
        <f t="shared" si="5"/>
        <v>1.451881018229565E-6</v>
      </c>
    </row>
    <row r="45" spans="1:33">
      <c r="A45">
        <v>42</v>
      </c>
      <c r="B45" t="s">
        <v>237</v>
      </c>
      <c r="C45" t="s">
        <v>238</v>
      </c>
      <c r="D45" t="s">
        <v>239</v>
      </c>
      <c r="E45" s="29">
        <v>89.09</v>
      </c>
      <c r="F45" s="105">
        <v>2.3E-3</v>
      </c>
      <c r="G45" t="s">
        <v>31</v>
      </c>
      <c r="H45" t="s">
        <v>30</v>
      </c>
      <c r="I45" s="107" t="s">
        <v>29</v>
      </c>
      <c r="J45" s="1"/>
      <c r="P45" s="32"/>
      <c r="Q45" s="32"/>
      <c r="R45" s="32"/>
      <c r="S45" s="32"/>
      <c r="V45" s="44" t="s">
        <v>146</v>
      </c>
      <c r="W45" s="45" t="s">
        <v>146</v>
      </c>
      <c r="X45" s="32" t="s">
        <v>173</v>
      </c>
      <c r="Y45" s="32" t="s">
        <v>174</v>
      </c>
      <c r="Z45" s="26" t="s">
        <v>175</v>
      </c>
      <c r="AA45" s="26" t="s">
        <v>54</v>
      </c>
      <c r="AB45" s="47">
        <v>85.52</v>
      </c>
      <c r="AC45" s="31">
        <v>8.2000000000000007E-3</v>
      </c>
      <c r="AD45" s="51">
        <f>AC45/SUM($AC$45:$AC$46)</f>
        <v>0.6029411764705882</v>
      </c>
      <c r="AE45" s="51">
        <f>AD45*$N$18</f>
        <v>2.5263235294117652E-2</v>
      </c>
      <c r="AF45" s="111">
        <f t="shared" si="4"/>
        <v>2.5367240982144438E-2</v>
      </c>
      <c r="AG45" s="53">
        <f t="shared" si="5"/>
        <v>6.4349691504618826E-4</v>
      </c>
    </row>
    <row r="46" spans="1:33">
      <c r="A46">
        <v>43</v>
      </c>
      <c r="B46" t="s">
        <v>115</v>
      </c>
      <c r="C46" t="s">
        <v>116</v>
      </c>
      <c r="D46" t="s">
        <v>117</v>
      </c>
      <c r="E46" s="29">
        <v>73.69</v>
      </c>
      <c r="F46" s="105">
        <v>6.1000000000000004E-3</v>
      </c>
      <c r="G46" t="s">
        <v>31</v>
      </c>
      <c r="H46" t="s">
        <v>50</v>
      </c>
      <c r="I46" s="107" t="s">
        <v>29</v>
      </c>
      <c r="J46" s="1"/>
      <c r="P46" s="32"/>
      <c r="Q46" s="32"/>
      <c r="R46" s="32"/>
      <c r="S46" s="32"/>
      <c r="V46" s="46"/>
      <c r="W46" s="33"/>
      <c r="X46" s="32" t="s">
        <v>240</v>
      </c>
      <c r="Y46" s="32" t="s">
        <v>241</v>
      </c>
      <c r="Z46" s="26" t="s">
        <v>242</v>
      </c>
      <c r="AA46" s="26" t="s">
        <v>35</v>
      </c>
      <c r="AB46" s="47">
        <v>88.75</v>
      </c>
      <c r="AC46" s="31">
        <v>5.4000000000000003E-3</v>
      </c>
      <c r="AD46" s="51">
        <f>AC46/SUM($AC$45:$AC$46)</f>
        <v>0.39705882352941174</v>
      </c>
      <c r="AE46" s="51">
        <f>AD46*$N$18</f>
        <v>1.6636764705882358E-2</v>
      </c>
      <c r="AF46" s="111">
        <f t="shared" si="4"/>
        <v>1.6705256256534143E-2</v>
      </c>
      <c r="AG46" s="53">
        <f t="shared" si="5"/>
        <v>2.7906558659647311E-4</v>
      </c>
    </row>
    <row r="47" spans="1:33">
      <c r="A47">
        <v>44</v>
      </c>
      <c r="B47" t="s">
        <v>243</v>
      </c>
      <c r="C47" t="s">
        <v>244</v>
      </c>
      <c r="D47" s="26" t="s">
        <v>245</v>
      </c>
      <c r="E47" s="104">
        <v>70.84</v>
      </c>
      <c r="F47" s="105">
        <v>5.7000000000000002E-3</v>
      </c>
      <c r="G47" t="s">
        <v>146</v>
      </c>
      <c r="H47" t="s">
        <v>146</v>
      </c>
      <c r="I47" s="107" t="s">
        <v>29</v>
      </c>
      <c r="J47" s="1"/>
      <c r="P47" s="32"/>
      <c r="Q47" s="32"/>
      <c r="R47" s="32"/>
      <c r="S47" s="32"/>
      <c r="V47" s="44" t="s">
        <v>137</v>
      </c>
      <c r="W47" s="45" t="s">
        <v>138</v>
      </c>
      <c r="X47" s="32" t="s">
        <v>134</v>
      </c>
      <c r="Y47" s="32" t="s">
        <v>135</v>
      </c>
      <c r="Z47" s="32" t="s">
        <v>136</v>
      </c>
      <c r="AA47" s="32" t="s">
        <v>84</v>
      </c>
      <c r="AB47" s="48">
        <v>80.55</v>
      </c>
      <c r="AC47" s="24">
        <v>1.04E-2</v>
      </c>
      <c r="AD47" s="51">
        <f>AC47/SUM(AC47)</f>
        <v>1</v>
      </c>
      <c r="AE47" s="51">
        <f>AD47*$N$19</f>
        <v>2.3200000000000002E-2</v>
      </c>
      <c r="AF47" s="111">
        <f t="shared" si="4"/>
        <v>2.3295511597549952E-2</v>
      </c>
      <c r="AG47" s="53">
        <f t="shared" si="5"/>
        <v>5.4268086059158435E-4</v>
      </c>
    </row>
    <row r="48" spans="1:33">
      <c r="A48">
        <v>45</v>
      </c>
      <c r="B48" t="s">
        <v>246</v>
      </c>
      <c r="C48" t="s">
        <v>247</v>
      </c>
      <c r="D48" t="s">
        <v>248</v>
      </c>
      <c r="E48" s="29">
        <v>74.540000000000006</v>
      </c>
      <c r="F48" s="105">
        <v>5.5999999999999999E-3</v>
      </c>
      <c r="G48" t="s">
        <v>48</v>
      </c>
      <c r="H48" t="s">
        <v>49</v>
      </c>
      <c r="I48" s="107" t="s">
        <v>29</v>
      </c>
      <c r="J48" s="1"/>
      <c r="P48" s="32"/>
      <c r="Q48" s="32"/>
      <c r="R48" s="32"/>
      <c r="S48" s="32"/>
      <c r="V48" s="44" t="s">
        <v>137</v>
      </c>
      <c r="W48" s="45" t="s">
        <v>157</v>
      </c>
      <c r="X48" s="32" t="s">
        <v>249</v>
      </c>
      <c r="Y48" s="32" t="s">
        <v>250</v>
      </c>
      <c r="Z48" s="32" t="s">
        <v>251</v>
      </c>
      <c r="AA48" s="32" t="s">
        <v>44</v>
      </c>
      <c r="AB48" s="47">
        <v>81.77</v>
      </c>
      <c r="AC48" s="24">
        <v>1.9E-3</v>
      </c>
      <c r="AD48" s="51">
        <f>AC48/SUM(AC48)</f>
        <v>1</v>
      </c>
      <c r="AE48" s="51">
        <f>AD48*$N$20</f>
        <v>1.5999999999999997E-2</v>
      </c>
      <c r="AF48" s="111">
        <f t="shared" si="4"/>
        <v>1.6065870067275823E-2</v>
      </c>
      <c r="AG48" s="53">
        <f t="shared" si="5"/>
        <v>2.5811218101858929E-4</v>
      </c>
    </row>
    <row r="49" spans="1:33">
      <c r="A49">
        <v>46</v>
      </c>
      <c r="B49" t="s">
        <v>240</v>
      </c>
      <c r="C49" t="s">
        <v>241</v>
      </c>
      <c r="D49" s="26" t="s">
        <v>242</v>
      </c>
      <c r="E49" s="104">
        <v>88.75</v>
      </c>
      <c r="F49" s="105">
        <v>5.4000000000000003E-3</v>
      </c>
      <c r="G49" t="s">
        <v>146</v>
      </c>
      <c r="H49" t="s">
        <v>146</v>
      </c>
      <c r="I49" s="107" t="s">
        <v>29</v>
      </c>
      <c r="J49" s="1"/>
      <c r="P49" s="32"/>
      <c r="Q49" s="32"/>
      <c r="R49" s="32"/>
      <c r="S49" s="32"/>
      <c r="V49" s="44" t="s">
        <v>161</v>
      </c>
      <c r="W49" s="45" t="s">
        <v>161</v>
      </c>
      <c r="X49" s="32" t="s">
        <v>252</v>
      </c>
      <c r="Y49" s="32" t="s">
        <v>253</v>
      </c>
      <c r="Z49" s="32" t="s">
        <v>254</v>
      </c>
      <c r="AA49" s="32" t="s">
        <v>84</v>
      </c>
      <c r="AB49" s="47">
        <v>86.02</v>
      </c>
      <c r="AC49" s="31">
        <v>1.9E-3</v>
      </c>
      <c r="AD49" s="51">
        <f>AC49/SUM(AC49)</f>
        <v>1</v>
      </c>
      <c r="AE49" s="51">
        <f>AD49*$N$21</f>
        <v>1.2700000000000003E-2</v>
      </c>
      <c r="AF49" s="112">
        <f t="shared" si="4"/>
        <v>1.2752284365900191E-2</v>
      </c>
      <c r="AG49" s="53">
        <f t="shared" si="5"/>
        <v>1.6262075654878245E-4</v>
      </c>
    </row>
    <row r="50" spans="1:33">
      <c r="A50">
        <v>47</v>
      </c>
      <c r="B50" t="s">
        <v>255</v>
      </c>
      <c r="C50" t="s">
        <v>256</v>
      </c>
      <c r="D50" t="s">
        <v>257</v>
      </c>
      <c r="E50" s="29">
        <v>60.05</v>
      </c>
      <c r="F50" s="105">
        <v>5.4000000000000003E-3</v>
      </c>
      <c r="G50" t="s">
        <v>60</v>
      </c>
      <c r="H50" t="s">
        <v>59</v>
      </c>
      <c r="I50" s="107" t="s">
        <v>98</v>
      </c>
      <c r="J50" s="1"/>
      <c r="P50" s="32"/>
      <c r="Q50" s="32"/>
      <c r="R50" s="32"/>
      <c r="S50" s="32"/>
      <c r="AD50" s="52" t="s">
        <v>258</v>
      </c>
      <c r="AE50" s="52">
        <f>SUM(AE2:AE49)</f>
        <v>0.99590000000000023</v>
      </c>
      <c r="AF50" s="108">
        <f>SUM(AF2:AF49)</f>
        <v>1</v>
      </c>
      <c r="AG50" s="52">
        <f>SUM(AG2:AG49)</f>
        <v>2.5078710170167981E-2</v>
      </c>
    </row>
    <row r="51" spans="1:33">
      <c r="A51">
        <v>48</v>
      </c>
      <c r="B51" t="s">
        <v>61</v>
      </c>
      <c r="C51" t="s">
        <v>62</v>
      </c>
      <c r="D51" t="s">
        <v>63</v>
      </c>
      <c r="E51" s="29">
        <v>86.1</v>
      </c>
      <c r="F51" s="105">
        <v>4.5999999999999999E-3</v>
      </c>
      <c r="G51" t="s">
        <v>31</v>
      </c>
      <c r="H51" t="s">
        <v>30</v>
      </c>
      <c r="I51" s="107" t="s">
        <v>29</v>
      </c>
      <c r="J51" s="1"/>
      <c r="P51" s="32"/>
      <c r="Q51" s="32"/>
      <c r="R51" s="32"/>
      <c r="S51" s="32"/>
      <c r="V51" s="50">
        <f>48*N2</f>
        <v>5.7359999999999989</v>
      </c>
      <c r="AD51" s="47"/>
      <c r="AE51" s="47"/>
      <c r="AF51" s="109"/>
    </row>
    <row r="52" spans="1:33">
      <c r="A52">
        <v>49</v>
      </c>
      <c r="B52" t="s">
        <v>259</v>
      </c>
      <c r="C52" t="s">
        <v>260</v>
      </c>
      <c r="D52" t="s">
        <v>261</v>
      </c>
      <c r="E52" s="29">
        <v>63.23</v>
      </c>
      <c r="F52" s="105">
        <v>5.1000000000000004E-3</v>
      </c>
      <c r="G52" t="s">
        <v>137</v>
      </c>
      <c r="H52" t="s">
        <v>157</v>
      </c>
      <c r="I52" s="107" t="s">
        <v>29</v>
      </c>
      <c r="J52" s="1"/>
      <c r="P52" s="32"/>
      <c r="Q52" s="32"/>
      <c r="R52" s="32"/>
      <c r="S52" s="32"/>
      <c r="V52" s="50">
        <f>48*N3</f>
        <v>3.1583999999999999</v>
      </c>
      <c r="AD52" s="47"/>
      <c r="AE52" s="47"/>
      <c r="AF52" s="109"/>
    </row>
    <row r="53" spans="1:33">
      <c r="A53">
        <v>50</v>
      </c>
      <c r="B53" t="s">
        <v>262</v>
      </c>
      <c r="C53" t="s">
        <v>263</v>
      </c>
      <c r="D53" t="s">
        <v>264</v>
      </c>
      <c r="E53" s="29">
        <v>75.98</v>
      </c>
      <c r="F53" s="105">
        <v>5.0000000000000001E-3</v>
      </c>
      <c r="G53" t="s">
        <v>127</v>
      </c>
      <c r="H53" t="s">
        <v>127</v>
      </c>
      <c r="I53" s="107" t="s">
        <v>29</v>
      </c>
      <c r="J53" s="1"/>
      <c r="P53" s="32"/>
      <c r="Q53" s="32"/>
      <c r="R53" s="32"/>
      <c r="S53" s="32"/>
      <c r="V53" s="50">
        <f>48*N4</f>
        <v>2.5248000000000004</v>
      </c>
      <c r="AD53" s="47"/>
      <c r="AE53" s="47"/>
      <c r="AF53" s="109"/>
    </row>
    <row r="54" spans="1:33">
      <c r="A54">
        <v>51</v>
      </c>
      <c r="B54" t="s">
        <v>265</v>
      </c>
      <c r="C54" t="s">
        <v>266</v>
      </c>
      <c r="D54" t="s">
        <v>267</v>
      </c>
      <c r="E54" s="29">
        <v>73.260000000000005</v>
      </c>
      <c r="F54" s="105">
        <v>5.0000000000000001E-3</v>
      </c>
      <c r="G54" t="s">
        <v>48</v>
      </c>
      <c r="H54" t="s">
        <v>49</v>
      </c>
      <c r="I54" s="107" t="s">
        <v>29</v>
      </c>
      <c r="J54" s="1"/>
      <c r="P54" s="32"/>
      <c r="Q54" s="32"/>
      <c r="R54" s="32"/>
      <c r="S54" s="32"/>
      <c r="V54" s="50">
        <f>48*N5</f>
        <v>5.8272000000000048</v>
      </c>
      <c r="W54" s="33"/>
      <c r="AD54" s="47"/>
      <c r="AE54" s="47"/>
      <c r="AF54" s="109"/>
    </row>
    <row r="55" spans="1:33">
      <c r="A55">
        <v>52</v>
      </c>
      <c r="B55" t="s">
        <v>268</v>
      </c>
      <c r="C55" t="s">
        <v>269</v>
      </c>
      <c r="D55" t="s">
        <v>270</v>
      </c>
      <c r="E55" s="29">
        <v>77.290000000000006</v>
      </c>
      <c r="F55" s="105">
        <v>4.7999999999999996E-3</v>
      </c>
      <c r="G55" t="s">
        <v>127</v>
      </c>
      <c r="H55" t="s">
        <v>127</v>
      </c>
      <c r="I55" s="107" t="s">
        <v>29</v>
      </c>
      <c r="J55" s="1"/>
      <c r="P55" s="32"/>
      <c r="Q55" s="32"/>
      <c r="R55" s="32"/>
      <c r="S55" s="32"/>
      <c r="V55" s="50">
        <f>48*N6</f>
        <v>2.7984</v>
      </c>
      <c r="W55" s="33"/>
      <c r="AD55" s="47"/>
      <c r="AE55" s="47"/>
      <c r="AF55" s="109"/>
    </row>
    <row r="56" spans="1:33">
      <c r="A56">
        <v>53</v>
      </c>
      <c r="B56" t="s">
        <v>271</v>
      </c>
      <c r="C56" t="s">
        <v>272</v>
      </c>
      <c r="D56" t="s">
        <v>273</v>
      </c>
      <c r="E56" s="29">
        <v>73.680000000000007</v>
      </c>
      <c r="F56" s="105">
        <v>4.7999999999999996E-3</v>
      </c>
      <c r="G56" t="s">
        <v>60</v>
      </c>
      <c r="H56" t="s">
        <v>68</v>
      </c>
      <c r="I56" s="107" t="s">
        <v>29</v>
      </c>
      <c r="J56" s="1"/>
      <c r="P56" s="32"/>
      <c r="Q56" s="32"/>
      <c r="R56" s="32"/>
      <c r="S56" s="32"/>
      <c r="V56" s="50">
        <f>48*N7</f>
        <v>6.2160000000000029</v>
      </c>
      <c r="W56" s="33"/>
      <c r="AD56" s="47"/>
      <c r="AE56" s="47"/>
      <c r="AF56" s="109"/>
    </row>
    <row r="57" spans="1:33">
      <c r="A57">
        <v>54</v>
      </c>
      <c r="B57" t="s">
        <v>118</v>
      </c>
      <c r="C57" t="s">
        <v>119</v>
      </c>
      <c r="D57" t="s">
        <v>120</v>
      </c>
      <c r="E57" s="29">
        <v>70.819999999999993</v>
      </c>
      <c r="F57" s="105">
        <v>4.7999999999999996E-3</v>
      </c>
      <c r="G57" t="s">
        <v>31</v>
      </c>
      <c r="H57" t="s">
        <v>50</v>
      </c>
      <c r="I57" s="107" t="s">
        <v>29</v>
      </c>
      <c r="J57" s="1"/>
      <c r="P57" s="32"/>
      <c r="Q57" s="32"/>
      <c r="R57" s="32"/>
      <c r="S57" s="32"/>
      <c r="V57" s="50">
        <f>48*N8</f>
        <v>4.32</v>
      </c>
      <c r="W57" s="33"/>
      <c r="AD57" s="47"/>
      <c r="AE57" s="47"/>
      <c r="AF57" s="109"/>
    </row>
    <row r="58" spans="1:33">
      <c r="A58">
        <v>55</v>
      </c>
      <c r="B58" t="s">
        <v>69</v>
      </c>
      <c r="C58" t="s">
        <v>70</v>
      </c>
      <c r="D58" t="s">
        <v>71</v>
      </c>
      <c r="E58" s="29">
        <v>85.67</v>
      </c>
      <c r="F58" s="105">
        <v>4.5999999999999999E-3</v>
      </c>
      <c r="G58" t="s">
        <v>31</v>
      </c>
      <c r="H58" t="s">
        <v>30</v>
      </c>
      <c r="I58" s="107" t="s">
        <v>29</v>
      </c>
      <c r="J58" s="1"/>
      <c r="P58" s="32"/>
      <c r="Q58" s="32"/>
      <c r="R58" s="32"/>
      <c r="S58" s="32"/>
      <c r="V58" s="50">
        <f>48*N9</f>
        <v>0.49920000000000014</v>
      </c>
      <c r="W58" s="33"/>
      <c r="AD58" s="47"/>
      <c r="AE58" s="47"/>
      <c r="AF58" s="109"/>
    </row>
    <row r="59" spans="1:33">
      <c r="A59">
        <v>56</v>
      </c>
      <c r="B59" t="s">
        <v>274</v>
      </c>
      <c r="C59" t="s">
        <v>275</v>
      </c>
      <c r="D59" t="s">
        <v>276</v>
      </c>
      <c r="E59" s="29">
        <v>84.11</v>
      </c>
      <c r="F59" s="105">
        <v>3.3E-3</v>
      </c>
      <c r="G59" t="s">
        <v>31</v>
      </c>
      <c r="H59" t="s">
        <v>30</v>
      </c>
      <c r="I59" s="107" t="s">
        <v>29</v>
      </c>
      <c r="J59" s="1"/>
      <c r="P59" s="32"/>
      <c r="Q59" s="32"/>
      <c r="R59" s="32"/>
      <c r="S59" s="32"/>
      <c r="V59" s="50">
        <f>48*N10</f>
        <v>2.6927999999999996</v>
      </c>
      <c r="W59" s="33"/>
      <c r="AD59" s="47"/>
      <c r="AE59" s="47"/>
      <c r="AF59" s="109"/>
    </row>
    <row r="60" spans="1:33">
      <c r="A60">
        <v>57</v>
      </c>
      <c r="B60" t="s">
        <v>203</v>
      </c>
      <c r="C60" t="s">
        <v>204</v>
      </c>
      <c r="D60" t="s">
        <v>205</v>
      </c>
      <c r="E60" s="29">
        <v>75.88</v>
      </c>
      <c r="F60" s="105">
        <v>4.5999999999999999E-3</v>
      </c>
      <c r="G60" t="s">
        <v>100</v>
      </c>
      <c r="H60" t="s">
        <v>107</v>
      </c>
      <c r="I60" s="107" t="s">
        <v>29</v>
      </c>
      <c r="J60" s="1"/>
      <c r="P60" s="32"/>
      <c r="Q60" s="32"/>
      <c r="R60" s="32"/>
      <c r="S60" s="32"/>
      <c r="V60" s="50">
        <f>48*N11</f>
        <v>0.69599999999999973</v>
      </c>
      <c r="W60" s="33"/>
      <c r="AD60" s="47"/>
      <c r="AE60" s="47"/>
      <c r="AF60" s="109"/>
    </row>
    <row r="61" spans="1:33">
      <c r="A61">
        <v>58</v>
      </c>
      <c r="B61" t="s">
        <v>277</v>
      </c>
      <c r="C61" t="s">
        <v>278</v>
      </c>
      <c r="D61" t="s">
        <v>279</v>
      </c>
      <c r="E61" s="29">
        <v>75.64</v>
      </c>
      <c r="F61" s="105">
        <v>4.4999999999999997E-3</v>
      </c>
      <c r="G61" t="s">
        <v>60</v>
      </c>
      <c r="H61" t="s">
        <v>59</v>
      </c>
      <c r="I61" s="107" t="s">
        <v>29</v>
      </c>
      <c r="J61" s="1"/>
      <c r="P61" s="32"/>
      <c r="Q61" s="32"/>
      <c r="R61" s="32"/>
      <c r="S61" s="32"/>
      <c r="V61" s="50">
        <f>48*N12</f>
        <v>0.39360000000000006</v>
      </c>
      <c r="W61" s="33"/>
      <c r="AD61" s="47"/>
      <c r="AE61" s="47"/>
      <c r="AF61" s="109"/>
    </row>
    <row r="62" spans="1:33">
      <c r="A62">
        <v>59</v>
      </c>
      <c r="B62" t="s">
        <v>221</v>
      </c>
      <c r="C62" t="s">
        <v>222</v>
      </c>
      <c r="D62" t="s">
        <v>223</v>
      </c>
      <c r="E62" s="29">
        <v>88.27</v>
      </c>
      <c r="F62" s="105">
        <v>4.4000000000000003E-3</v>
      </c>
      <c r="G62" t="s">
        <v>127</v>
      </c>
      <c r="H62" t="s">
        <v>127</v>
      </c>
      <c r="I62" s="107" t="s">
        <v>29</v>
      </c>
      <c r="J62" s="1"/>
      <c r="P62" s="32"/>
      <c r="Q62" s="32"/>
      <c r="R62" s="32"/>
      <c r="S62" s="32"/>
      <c r="V62" s="50">
        <f>48*N13</f>
        <v>1.7231999999999998</v>
      </c>
      <c r="W62" s="33"/>
      <c r="AD62" s="47"/>
      <c r="AE62" s="47"/>
      <c r="AF62" s="109"/>
    </row>
    <row r="63" spans="1:33">
      <c r="A63">
        <v>60</v>
      </c>
      <c r="B63" t="s">
        <v>280</v>
      </c>
      <c r="C63" t="s">
        <v>281</v>
      </c>
      <c r="D63" t="s">
        <v>282</v>
      </c>
      <c r="E63" s="29">
        <v>56.84</v>
      </c>
      <c r="F63" s="105">
        <v>4.4000000000000003E-3</v>
      </c>
      <c r="G63" t="s">
        <v>100</v>
      </c>
      <c r="H63" t="s">
        <v>99</v>
      </c>
      <c r="I63" s="107" t="s">
        <v>29</v>
      </c>
      <c r="J63" s="1"/>
      <c r="P63" s="32"/>
      <c r="Q63" s="32"/>
      <c r="R63" s="32"/>
      <c r="S63" s="32"/>
      <c r="V63" s="50">
        <f>48*N14</f>
        <v>1.5791999999999999</v>
      </c>
      <c r="W63" s="33"/>
      <c r="AD63" s="47"/>
      <c r="AE63" s="47"/>
      <c r="AF63" s="109"/>
    </row>
    <row r="64" spans="1:33">
      <c r="A64">
        <v>61</v>
      </c>
      <c r="B64" t="s">
        <v>283</v>
      </c>
      <c r="C64" t="s">
        <v>284</v>
      </c>
      <c r="D64" t="s">
        <v>285</v>
      </c>
      <c r="E64" s="29">
        <v>62.77</v>
      </c>
      <c r="F64" s="105">
        <v>4.1999999999999997E-3</v>
      </c>
      <c r="G64" t="s">
        <v>31</v>
      </c>
      <c r="H64" t="s">
        <v>50</v>
      </c>
      <c r="I64" s="107" t="s">
        <v>29</v>
      </c>
      <c r="J64" s="1"/>
      <c r="P64" s="32"/>
      <c r="Q64" s="32"/>
      <c r="R64" s="32"/>
      <c r="S64" s="32"/>
      <c r="V64" s="50">
        <f>48*N15</f>
        <v>3.0239999999999991</v>
      </c>
      <c r="W64" s="33"/>
      <c r="AD64" s="47"/>
      <c r="AE64" s="47"/>
      <c r="AF64" s="109"/>
    </row>
    <row r="65" spans="1:32">
      <c r="A65">
        <v>62</v>
      </c>
      <c r="B65" t="s">
        <v>286</v>
      </c>
      <c r="C65" t="s">
        <v>287</v>
      </c>
      <c r="D65" t="s">
        <v>288</v>
      </c>
      <c r="E65" s="29">
        <v>69.760000000000005</v>
      </c>
      <c r="F65" s="105">
        <v>4.1999999999999997E-3</v>
      </c>
      <c r="G65" t="s">
        <v>31</v>
      </c>
      <c r="H65" t="s">
        <v>50</v>
      </c>
      <c r="I65" s="107" t="s">
        <v>29</v>
      </c>
      <c r="J65" s="1"/>
      <c r="P65" s="32"/>
      <c r="Q65" s="32"/>
      <c r="R65" s="32"/>
      <c r="S65" s="32"/>
      <c r="V65" s="50">
        <f>48*N16</f>
        <v>2.0543999999999998</v>
      </c>
      <c r="W65" s="33"/>
      <c r="AD65" s="47"/>
      <c r="AE65" s="47"/>
      <c r="AF65" s="109"/>
    </row>
    <row r="66" spans="1:32">
      <c r="A66">
        <v>63</v>
      </c>
      <c r="B66" t="s">
        <v>289</v>
      </c>
      <c r="C66" t="s">
        <v>290</v>
      </c>
      <c r="D66" t="s">
        <v>291</v>
      </c>
      <c r="E66" s="29">
        <v>92.82</v>
      </c>
      <c r="F66" s="105">
        <v>4.1999999999999997E-3</v>
      </c>
      <c r="G66" t="s">
        <v>48</v>
      </c>
      <c r="H66" t="s">
        <v>49</v>
      </c>
      <c r="I66" s="107" t="s">
        <v>29</v>
      </c>
      <c r="J66" s="1"/>
      <c r="P66" s="32"/>
      <c r="Q66" s="32"/>
      <c r="R66" s="32"/>
      <c r="S66" s="32"/>
      <c r="V66" s="50">
        <f>48*N17</f>
        <v>5.7599999999999998E-2</v>
      </c>
      <c r="W66" s="33"/>
      <c r="AD66" s="47"/>
      <c r="AE66" s="47"/>
      <c r="AF66" s="109"/>
    </row>
    <row r="67" spans="1:32">
      <c r="A67">
        <v>64</v>
      </c>
      <c r="B67" t="s">
        <v>292</v>
      </c>
      <c r="C67" t="s">
        <v>293</v>
      </c>
      <c r="D67" t="s">
        <v>294</v>
      </c>
      <c r="E67" s="29">
        <v>82.75</v>
      </c>
      <c r="F67" s="105">
        <v>4.1000000000000003E-3</v>
      </c>
      <c r="G67" t="s">
        <v>31</v>
      </c>
      <c r="H67" t="s">
        <v>40</v>
      </c>
      <c r="I67" s="107" t="s">
        <v>29</v>
      </c>
      <c r="J67" s="1"/>
      <c r="P67" s="32"/>
      <c r="Q67" s="32"/>
      <c r="R67" s="32"/>
      <c r="S67" s="32"/>
      <c r="V67" s="50">
        <f>48*N18</f>
        <v>2.0112000000000005</v>
      </c>
      <c r="W67" s="33"/>
      <c r="AD67" s="47"/>
      <c r="AE67" s="47"/>
      <c r="AF67" s="109"/>
    </row>
    <row r="68" spans="1:32">
      <c r="A68">
        <v>65</v>
      </c>
      <c r="B68" t="s">
        <v>75</v>
      </c>
      <c r="C68" t="s">
        <v>76</v>
      </c>
      <c r="D68" t="s">
        <v>77</v>
      </c>
      <c r="E68" s="29">
        <v>83.65</v>
      </c>
      <c r="F68" s="105">
        <v>4.0000000000000001E-3</v>
      </c>
      <c r="G68" t="s">
        <v>31</v>
      </c>
      <c r="H68" t="s">
        <v>30</v>
      </c>
      <c r="I68" s="107" t="s">
        <v>29</v>
      </c>
      <c r="J68" s="1"/>
      <c r="P68" s="32"/>
      <c r="Q68" s="32"/>
      <c r="R68" s="32"/>
      <c r="S68" s="32"/>
      <c r="V68" s="50">
        <f>48*N19</f>
        <v>1.1136000000000001</v>
      </c>
      <c r="W68" s="33"/>
      <c r="AD68" s="47"/>
      <c r="AE68" s="47"/>
      <c r="AF68" s="109"/>
    </row>
    <row r="69" spans="1:32">
      <c r="A69">
        <v>66</v>
      </c>
      <c r="B69" t="s">
        <v>295</v>
      </c>
      <c r="C69" t="s">
        <v>296</v>
      </c>
      <c r="D69" t="s">
        <v>297</v>
      </c>
      <c r="E69" s="29">
        <v>68.010000000000005</v>
      </c>
      <c r="F69" s="105">
        <v>4.1000000000000003E-3</v>
      </c>
      <c r="G69" t="s">
        <v>31</v>
      </c>
      <c r="H69" t="s">
        <v>50</v>
      </c>
      <c r="I69" s="107" t="s">
        <v>29</v>
      </c>
      <c r="J69" s="1"/>
      <c r="P69" s="32"/>
      <c r="Q69" s="32"/>
      <c r="R69" s="32"/>
      <c r="S69" s="32"/>
      <c r="V69" s="50">
        <f>48*N20</f>
        <v>0.76799999999999979</v>
      </c>
      <c r="W69" s="33"/>
      <c r="AD69" s="47"/>
      <c r="AE69" s="47"/>
      <c r="AF69" s="109"/>
    </row>
    <row r="70" spans="1:32">
      <c r="A70">
        <v>67</v>
      </c>
      <c r="B70" t="s">
        <v>298</v>
      </c>
      <c r="C70" t="s">
        <v>299</v>
      </c>
      <c r="D70" t="s">
        <v>300</v>
      </c>
      <c r="E70" s="29">
        <v>81.23</v>
      </c>
      <c r="F70" s="105">
        <v>4.0000000000000001E-3</v>
      </c>
      <c r="G70" t="s">
        <v>58</v>
      </c>
      <c r="H70" t="s">
        <v>58</v>
      </c>
      <c r="I70" s="107" t="s">
        <v>29</v>
      </c>
      <c r="J70" s="1"/>
      <c r="P70" s="32"/>
      <c r="Q70" s="32"/>
      <c r="R70" s="32"/>
      <c r="S70" s="32"/>
      <c r="V70" s="50">
        <f>48*N21</f>
        <v>0.60960000000000014</v>
      </c>
      <c r="W70" s="33"/>
      <c r="AD70" s="47"/>
      <c r="AE70" s="47"/>
      <c r="AF70" s="109"/>
    </row>
    <row r="71" spans="1:32">
      <c r="A71">
        <v>68</v>
      </c>
      <c r="B71" t="s">
        <v>301</v>
      </c>
      <c r="C71" t="s">
        <v>302</v>
      </c>
      <c r="D71" t="s">
        <v>303</v>
      </c>
      <c r="E71" s="29">
        <v>82.24</v>
      </c>
      <c r="F71" s="105">
        <v>1E-3</v>
      </c>
      <c r="G71" t="s">
        <v>31</v>
      </c>
      <c r="H71" t="s">
        <v>30</v>
      </c>
      <c r="I71" s="107" t="s">
        <v>29</v>
      </c>
      <c r="J71" s="1"/>
      <c r="P71" s="32"/>
      <c r="Q71" s="32"/>
      <c r="R71" s="32"/>
      <c r="S71" s="32"/>
      <c r="V71" s="33"/>
      <c r="W71" s="33"/>
      <c r="AD71" s="47"/>
      <c r="AE71" s="47"/>
      <c r="AF71" s="109"/>
    </row>
    <row r="72" spans="1:32">
      <c r="A72">
        <v>69</v>
      </c>
      <c r="B72" t="s">
        <v>304</v>
      </c>
      <c r="C72" t="s">
        <v>305</v>
      </c>
      <c r="D72" t="s">
        <v>306</v>
      </c>
      <c r="E72" s="29">
        <v>79.36</v>
      </c>
      <c r="F72" s="105">
        <v>3.8E-3</v>
      </c>
      <c r="G72" t="s">
        <v>58</v>
      </c>
      <c r="H72" t="s">
        <v>58</v>
      </c>
      <c r="I72" s="107" t="s">
        <v>29</v>
      </c>
      <c r="J72" s="1"/>
      <c r="P72" s="32"/>
      <c r="Q72" s="32"/>
      <c r="R72" s="32"/>
      <c r="S72" s="32"/>
      <c r="V72" s="33"/>
      <c r="W72" s="33"/>
      <c r="AD72" s="47"/>
      <c r="AE72" s="47"/>
      <c r="AF72" s="109"/>
    </row>
    <row r="73" spans="1:32">
      <c r="A73">
        <v>70</v>
      </c>
      <c r="B73" t="s">
        <v>307</v>
      </c>
      <c r="C73" t="s">
        <v>308</v>
      </c>
      <c r="D73" t="s">
        <v>309</v>
      </c>
      <c r="E73" s="29">
        <v>70.75</v>
      </c>
      <c r="F73" s="105">
        <v>3.7000000000000002E-3</v>
      </c>
      <c r="G73" t="s">
        <v>31</v>
      </c>
      <c r="H73" t="s">
        <v>50</v>
      </c>
      <c r="I73" s="107" t="s">
        <v>29</v>
      </c>
      <c r="J73" s="1"/>
      <c r="P73" s="32"/>
      <c r="Q73" s="32"/>
      <c r="R73" s="32"/>
      <c r="S73" s="32"/>
      <c r="V73" s="33"/>
      <c r="W73" s="33"/>
      <c r="AD73" s="47"/>
      <c r="AE73" s="47"/>
      <c r="AF73" s="109"/>
    </row>
    <row r="74" spans="1:32">
      <c r="A74">
        <v>71</v>
      </c>
      <c r="B74" t="s">
        <v>215</v>
      </c>
      <c r="C74" t="s">
        <v>216</v>
      </c>
      <c r="D74" t="s">
        <v>217</v>
      </c>
      <c r="E74" s="29">
        <v>76.83</v>
      </c>
      <c r="F74" s="105">
        <v>3.5999999999999999E-3</v>
      </c>
      <c r="G74" t="s">
        <v>27</v>
      </c>
      <c r="H74" t="s">
        <v>39</v>
      </c>
      <c r="I74" s="107" t="s">
        <v>29</v>
      </c>
      <c r="J74" s="1"/>
      <c r="P74" s="32"/>
      <c r="Q74" s="32"/>
      <c r="R74" s="32"/>
      <c r="S74" s="32"/>
      <c r="V74" s="33"/>
      <c r="W74" s="33"/>
      <c r="AD74" s="47"/>
      <c r="AE74" s="47"/>
      <c r="AF74" s="109"/>
    </row>
    <row r="75" spans="1:32">
      <c r="A75">
        <v>72</v>
      </c>
      <c r="B75" t="s">
        <v>310</v>
      </c>
      <c r="C75" t="s">
        <v>311</v>
      </c>
      <c r="D75" t="s">
        <v>312</v>
      </c>
      <c r="E75" s="29">
        <v>81.290000000000006</v>
      </c>
      <c r="F75" s="105">
        <v>4.1000000000000003E-3</v>
      </c>
      <c r="G75" t="s">
        <v>31</v>
      </c>
      <c r="H75" t="s">
        <v>30</v>
      </c>
      <c r="I75" s="107" t="s">
        <v>29</v>
      </c>
      <c r="J75" s="1"/>
      <c r="K75" s="25"/>
      <c r="P75" s="32"/>
      <c r="Q75" s="32"/>
      <c r="R75" s="32"/>
      <c r="S75" s="32"/>
      <c r="V75" s="33"/>
      <c r="W75" s="33"/>
      <c r="AD75" s="47"/>
      <c r="AE75" s="47"/>
      <c r="AF75" s="109"/>
    </row>
    <row r="76" spans="1:32">
      <c r="A76">
        <v>73</v>
      </c>
      <c r="B76" t="s">
        <v>313</v>
      </c>
      <c r="C76" t="s">
        <v>314</v>
      </c>
      <c r="D76" t="s">
        <v>315</v>
      </c>
      <c r="E76" s="29">
        <v>83.63</v>
      </c>
      <c r="F76" s="105">
        <v>3.5000000000000001E-3</v>
      </c>
      <c r="G76" t="s">
        <v>48</v>
      </c>
      <c r="H76" t="s">
        <v>49</v>
      </c>
      <c r="I76" s="107" t="s">
        <v>29</v>
      </c>
      <c r="J76" s="1"/>
      <c r="P76" s="32"/>
      <c r="Q76" s="32"/>
      <c r="R76" s="32"/>
      <c r="S76" s="32"/>
      <c r="V76" s="33"/>
      <c r="W76" s="33"/>
      <c r="AD76" s="47"/>
      <c r="AE76" s="47"/>
      <c r="AF76" s="109"/>
    </row>
    <row r="77" spans="1:32">
      <c r="A77">
        <v>74</v>
      </c>
      <c r="B77" t="s">
        <v>316</v>
      </c>
      <c r="C77" t="s">
        <v>317</v>
      </c>
      <c r="D77" t="s">
        <v>318</v>
      </c>
      <c r="E77" s="29">
        <v>62.26</v>
      </c>
      <c r="F77" s="105">
        <v>3.5000000000000001E-3</v>
      </c>
      <c r="G77" t="s">
        <v>48</v>
      </c>
      <c r="H77" t="s">
        <v>49</v>
      </c>
      <c r="I77" s="107" t="s">
        <v>29</v>
      </c>
      <c r="J77" s="1"/>
      <c r="P77" s="32"/>
      <c r="Q77" s="32"/>
      <c r="R77" s="32"/>
      <c r="S77" s="32"/>
      <c r="V77" s="33"/>
      <c r="W77" s="33"/>
      <c r="AD77" s="47"/>
      <c r="AE77" s="47"/>
      <c r="AF77" s="109"/>
    </row>
    <row r="78" spans="1:32">
      <c r="A78">
        <v>75</v>
      </c>
      <c r="B78" t="s">
        <v>224</v>
      </c>
      <c r="C78" t="s">
        <v>225</v>
      </c>
      <c r="D78" s="26" t="s">
        <v>226</v>
      </c>
      <c r="E78" s="104">
        <v>88.14</v>
      </c>
      <c r="F78" s="105">
        <v>3.3999999999999998E-3</v>
      </c>
      <c r="G78" t="s">
        <v>127</v>
      </c>
      <c r="H78" t="s">
        <v>127</v>
      </c>
      <c r="I78" s="107" t="s">
        <v>29</v>
      </c>
      <c r="J78" s="1"/>
      <c r="P78" s="32"/>
      <c r="Q78" s="32"/>
      <c r="R78" s="32"/>
      <c r="S78" s="32"/>
      <c r="V78" s="33"/>
      <c r="W78" s="33"/>
      <c r="AD78" s="47"/>
      <c r="AE78" s="47"/>
      <c r="AF78" s="109"/>
    </row>
    <row r="79" spans="1:32">
      <c r="A79">
        <v>76</v>
      </c>
      <c r="B79" t="s">
        <v>153</v>
      </c>
      <c r="C79" t="s">
        <v>154</v>
      </c>
      <c r="D79" t="s">
        <v>155</v>
      </c>
      <c r="E79" s="29">
        <v>86.49</v>
      </c>
      <c r="F79" s="105">
        <v>3.3999999999999998E-3</v>
      </c>
      <c r="G79" t="s">
        <v>60</v>
      </c>
      <c r="H79" t="s">
        <v>59</v>
      </c>
      <c r="I79" s="107" t="s">
        <v>29</v>
      </c>
      <c r="J79" s="1"/>
      <c r="P79" s="32"/>
      <c r="Q79" s="32"/>
      <c r="R79" s="32"/>
      <c r="S79" s="32"/>
      <c r="V79" s="33"/>
      <c r="W79" s="33"/>
      <c r="AD79" s="47"/>
      <c r="AE79" s="47"/>
      <c r="AF79" s="109"/>
    </row>
    <row r="80" spans="1:32">
      <c r="A80">
        <v>77</v>
      </c>
      <c r="B80" t="s">
        <v>319</v>
      </c>
      <c r="C80" t="s">
        <v>320</v>
      </c>
      <c r="D80" t="s">
        <v>321</v>
      </c>
      <c r="E80" s="29">
        <v>77.78</v>
      </c>
      <c r="F80" s="105">
        <v>3.3999999999999998E-3</v>
      </c>
      <c r="G80" t="s">
        <v>60</v>
      </c>
      <c r="H80" t="s">
        <v>68</v>
      </c>
      <c r="I80" s="107" t="s">
        <v>29</v>
      </c>
      <c r="J80" s="1"/>
      <c r="P80" s="32"/>
      <c r="Q80" s="32"/>
      <c r="R80" s="32"/>
      <c r="S80" s="32"/>
      <c r="V80" s="33"/>
      <c r="W80" s="33"/>
      <c r="AD80" s="47"/>
      <c r="AE80" s="47"/>
      <c r="AF80" s="109"/>
    </row>
    <row r="81" spans="1:32">
      <c r="A81">
        <v>78</v>
      </c>
      <c r="B81" t="s">
        <v>322</v>
      </c>
      <c r="C81" t="s">
        <v>323</v>
      </c>
      <c r="D81" t="s">
        <v>324</v>
      </c>
      <c r="E81" s="29">
        <v>90.45</v>
      </c>
      <c r="F81" s="105">
        <v>3.3999999999999998E-3</v>
      </c>
      <c r="G81" t="s">
        <v>31</v>
      </c>
      <c r="H81" t="s">
        <v>40</v>
      </c>
      <c r="I81" s="107" t="s">
        <v>29</v>
      </c>
      <c r="J81" s="1"/>
      <c r="P81" s="32"/>
      <c r="Q81" s="32"/>
      <c r="R81" s="32"/>
      <c r="S81" s="32"/>
      <c r="V81" s="33"/>
      <c r="W81" s="33"/>
      <c r="AD81" s="47"/>
      <c r="AE81" s="47"/>
      <c r="AF81" s="109"/>
    </row>
    <row r="82" spans="1:32">
      <c r="A82">
        <v>79</v>
      </c>
      <c r="B82" t="s">
        <v>325</v>
      </c>
      <c r="C82" t="s">
        <v>326</v>
      </c>
      <c r="D82" t="s">
        <v>327</v>
      </c>
      <c r="E82" s="29">
        <v>63.16</v>
      </c>
      <c r="F82" s="105">
        <v>3.3E-3</v>
      </c>
      <c r="G82" t="s">
        <v>60</v>
      </c>
      <c r="H82" t="s">
        <v>68</v>
      </c>
      <c r="I82" s="107" t="s">
        <v>29</v>
      </c>
      <c r="J82" s="1"/>
      <c r="P82" s="32"/>
      <c r="Q82" s="32"/>
      <c r="R82" s="32"/>
      <c r="S82" s="32"/>
      <c r="V82" s="33"/>
      <c r="W82" s="33"/>
      <c r="AD82" s="47"/>
      <c r="AE82" s="47"/>
      <c r="AF82" s="109"/>
    </row>
    <row r="83" spans="1:32">
      <c r="A83">
        <v>80</v>
      </c>
      <c r="B83" t="s">
        <v>328</v>
      </c>
      <c r="C83" t="s">
        <v>329</v>
      </c>
      <c r="D83" t="s">
        <v>330</v>
      </c>
      <c r="E83" s="29">
        <v>72.959999999999994</v>
      </c>
      <c r="F83" s="105">
        <v>3.3E-3</v>
      </c>
      <c r="G83" t="s">
        <v>60</v>
      </c>
      <c r="H83" t="s">
        <v>68</v>
      </c>
      <c r="I83" s="107" t="s">
        <v>29</v>
      </c>
      <c r="J83" s="1"/>
      <c r="P83" s="32"/>
      <c r="Q83" s="32"/>
      <c r="R83" s="32"/>
      <c r="S83" s="32"/>
      <c r="V83" s="33"/>
      <c r="W83" s="33"/>
      <c r="AD83" s="47"/>
      <c r="AE83" s="47"/>
      <c r="AF83" s="109"/>
    </row>
    <row r="84" spans="1:32">
      <c r="A84">
        <v>81</v>
      </c>
      <c r="B84" t="s">
        <v>331</v>
      </c>
      <c r="C84" t="s">
        <v>332</v>
      </c>
      <c r="D84" s="26" t="s">
        <v>333</v>
      </c>
      <c r="E84" s="104">
        <v>80.2</v>
      </c>
      <c r="F84" s="105">
        <v>6.9999999999999999E-4</v>
      </c>
      <c r="G84" t="s">
        <v>31</v>
      </c>
      <c r="H84" t="s">
        <v>30</v>
      </c>
      <c r="I84" s="107" t="s">
        <v>29</v>
      </c>
      <c r="J84" s="1"/>
      <c r="P84" s="32"/>
      <c r="Q84" s="32"/>
      <c r="R84" s="32"/>
      <c r="S84" s="32"/>
      <c r="V84" s="33"/>
      <c r="W84" s="33"/>
      <c r="AD84" s="47"/>
      <c r="AE84" s="47"/>
      <c r="AF84" s="109"/>
    </row>
    <row r="85" spans="1:32">
      <c r="A85">
        <v>82</v>
      </c>
      <c r="B85" t="s">
        <v>194</v>
      </c>
      <c r="C85" t="s">
        <v>195</v>
      </c>
      <c r="D85" t="s">
        <v>196</v>
      </c>
      <c r="E85" s="29">
        <v>89.92</v>
      </c>
      <c r="F85" s="105">
        <v>3.3E-3</v>
      </c>
      <c r="G85" t="s">
        <v>100</v>
      </c>
      <c r="H85" t="s">
        <v>99</v>
      </c>
      <c r="I85" s="107" t="s">
        <v>29</v>
      </c>
      <c r="J85" s="1"/>
      <c r="P85" s="32"/>
      <c r="Q85" s="32"/>
      <c r="R85" s="32"/>
      <c r="S85" s="32"/>
      <c r="V85" s="33"/>
      <c r="W85" s="33"/>
      <c r="AD85" s="47"/>
      <c r="AE85" s="47"/>
      <c r="AF85" s="109"/>
    </row>
    <row r="86" spans="1:32">
      <c r="A86">
        <v>83</v>
      </c>
      <c r="B86" t="s">
        <v>200</v>
      </c>
      <c r="C86" t="s">
        <v>201</v>
      </c>
      <c r="D86" t="s">
        <v>202</v>
      </c>
      <c r="E86" s="29">
        <v>91.49</v>
      </c>
      <c r="F86" s="105">
        <v>3.3E-3</v>
      </c>
      <c r="G86" t="s">
        <v>100</v>
      </c>
      <c r="H86" t="s">
        <v>99</v>
      </c>
      <c r="I86" s="107" t="s">
        <v>29</v>
      </c>
      <c r="J86" s="1"/>
      <c r="P86" s="32"/>
      <c r="Q86" s="32"/>
      <c r="R86" s="32"/>
      <c r="S86" s="32"/>
      <c r="V86" s="33"/>
      <c r="W86" s="33"/>
      <c r="AD86" s="47"/>
      <c r="AE86" s="47"/>
      <c r="AF86" s="109"/>
    </row>
    <row r="87" spans="1:32">
      <c r="A87">
        <v>84</v>
      </c>
      <c r="B87" t="s">
        <v>334</v>
      </c>
      <c r="C87" t="s">
        <v>335</v>
      </c>
      <c r="D87" t="s">
        <v>336</v>
      </c>
      <c r="E87" s="29">
        <v>71.989999999999995</v>
      </c>
      <c r="F87" s="105">
        <v>3.0999999999999999E-3</v>
      </c>
      <c r="G87" t="s">
        <v>146</v>
      </c>
      <c r="H87" t="s">
        <v>146</v>
      </c>
      <c r="I87" s="107" t="s">
        <v>29</v>
      </c>
      <c r="J87" s="1"/>
      <c r="P87" s="32"/>
      <c r="Q87" s="32"/>
      <c r="R87" s="32"/>
      <c r="S87" s="32"/>
      <c r="V87" s="33"/>
      <c r="W87" s="33"/>
      <c r="AD87" s="47"/>
      <c r="AE87" s="47"/>
      <c r="AF87" s="109"/>
    </row>
    <row r="88" spans="1:32">
      <c r="A88">
        <v>85</v>
      </c>
      <c r="B88" t="s">
        <v>337</v>
      </c>
      <c r="C88" t="s">
        <v>338</v>
      </c>
      <c r="D88" t="s">
        <v>339</v>
      </c>
      <c r="E88" s="29">
        <v>79.599999999999994</v>
      </c>
      <c r="F88" s="105">
        <v>3.0999999999999999E-3</v>
      </c>
      <c r="G88" t="s">
        <v>127</v>
      </c>
      <c r="H88" t="s">
        <v>127</v>
      </c>
      <c r="I88" s="107" t="s">
        <v>29</v>
      </c>
      <c r="J88" s="1"/>
      <c r="P88" s="32"/>
      <c r="Q88" s="32"/>
      <c r="R88" s="32"/>
      <c r="S88" s="32"/>
      <c r="V88" s="33"/>
      <c r="W88" s="33"/>
      <c r="AD88" s="47"/>
      <c r="AE88" s="47"/>
      <c r="AF88" s="109"/>
    </row>
    <row r="89" spans="1:32">
      <c r="A89">
        <v>86</v>
      </c>
      <c r="B89" t="s">
        <v>340</v>
      </c>
      <c r="C89" t="s">
        <v>341</v>
      </c>
      <c r="D89" t="s">
        <v>342</v>
      </c>
      <c r="E89" s="29">
        <v>72.849999999999994</v>
      </c>
      <c r="F89" s="105">
        <v>3.0999999999999999E-3</v>
      </c>
      <c r="G89" t="s">
        <v>127</v>
      </c>
      <c r="H89" t="s">
        <v>127</v>
      </c>
      <c r="I89" s="107" t="s">
        <v>29</v>
      </c>
      <c r="J89" s="1"/>
      <c r="P89" s="32"/>
      <c r="Q89" s="32"/>
      <c r="R89" s="32"/>
      <c r="S89" s="32"/>
      <c r="V89" s="33"/>
      <c r="W89" s="33"/>
      <c r="AD89" s="47"/>
      <c r="AE89" s="47"/>
      <c r="AF89" s="109"/>
    </row>
    <row r="90" spans="1:32">
      <c r="A90">
        <v>87</v>
      </c>
      <c r="B90" t="s">
        <v>343</v>
      </c>
      <c r="C90" t="s">
        <v>344</v>
      </c>
      <c r="D90" t="s">
        <v>345</v>
      </c>
      <c r="E90" s="29">
        <v>74.44</v>
      </c>
      <c r="F90" s="105">
        <v>3.0999999999999999E-3</v>
      </c>
      <c r="G90" t="s">
        <v>60</v>
      </c>
      <c r="H90" t="s">
        <v>59</v>
      </c>
      <c r="I90" s="107" t="s">
        <v>29</v>
      </c>
      <c r="J90" s="1"/>
      <c r="P90" s="32"/>
      <c r="Q90" s="32"/>
      <c r="R90" s="32"/>
      <c r="S90" s="32"/>
      <c r="V90" s="33"/>
      <c r="W90" s="33"/>
      <c r="AD90" s="47"/>
      <c r="AE90" s="47"/>
      <c r="AF90" s="109"/>
    </row>
    <row r="91" spans="1:32">
      <c r="A91">
        <v>88</v>
      </c>
      <c r="B91" t="s">
        <v>191</v>
      </c>
      <c r="C91" t="s">
        <v>192</v>
      </c>
      <c r="D91" t="s">
        <v>193</v>
      </c>
      <c r="E91" s="29">
        <v>85.83</v>
      </c>
      <c r="F91" s="105">
        <v>3.0000000000000001E-3</v>
      </c>
      <c r="G91" t="s">
        <v>48</v>
      </c>
      <c r="H91" t="s">
        <v>88</v>
      </c>
      <c r="I91" s="107" t="s">
        <v>29</v>
      </c>
      <c r="J91" s="1"/>
      <c r="P91" s="32"/>
      <c r="Q91" s="32"/>
      <c r="R91" s="32"/>
      <c r="S91" s="32"/>
      <c r="V91" s="33"/>
      <c r="W91" s="33"/>
      <c r="AD91" s="47"/>
      <c r="AE91" s="47"/>
      <c r="AF91" s="109"/>
    </row>
    <row r="92" spans="1:32">
      <c r="A92">
        <v>89</v>
      </c>
      <c r="B92" t="s">
        <v>346</v>
      </c>
      <c r="C92" t="s">
        <v>347</v>
      </c>
      <c r="D92" t="s">
        <v>348</v>
      </c>
      <c r="E92" s="29">
        <v>76.760000000000005</v>
      </c>
      <c r="F92" s="105">
        <v>2.8999999999999998E-3</v>
      </c>
      <c r="G92" t="s">
        <v>146</v>
      </c>
      <c r="H92" t="s">
        <v>146</v>
      </c>
      <c r="I92" s="107" t="s">
        <v>98</v>
      </c>
      <c r="J92" s="1"/>
      <c r="P92" s="32"/>
      <c r="Q92" s="32"/>
      <c r="R92" s="32"/>
      <c r="S92" s="32"/>
      <c r="V92" s="33"/>
      <c r="W92" s="33"/>
      <c r="AD92" s="47"/>
      <c r="AE92" s="47"/>
      <c r="AF92" s="109"/>
    </row>
    <row r="93" spans="1:32">
      <c r="A93">
        <v>90</v>
      </c>
      <c r="B93" t="s">
        <v>349</v>
      </c>
      <c r="C93" t="s">
        <v>350</v>
      </c>
      <c r="D93" t="s">
        <v>351</v>
      </c>
      <c r="E93" s="29">
        <v>66.959999999999994</v>
      </c>
      <c r="F93" s="105">
        <v>2.7000000000000001E-3</v>
      </c>
      <c r="G93" t="s">
        <v>58</v>
      </c>
      <c r="H93" t="s">
        <v>58</v>
      </c>
      <c r="I93" s="107" t="s">
        <v>29</v>
      </c>
      <c r="J93" s="1"/>
      <c r="P93" s="32"/>
      <c r="Q93" s="32"/>
      <c r="R93" s="32"/>
      <c r="S93" s="32"/>
      <c r="V93" s="33"/>
      <c r="W93" s="33"/>
      <c r="AD93" s="47"/>
      <c r="AE93" s="47"/>
      <c r="AF93" s="109"/>
    </row>
    <row r="94" spans="1:32">
      <c r="A94">
        <v>91</v>
      </c>
      <c r="B94" t="s">
        <v>209</v>
      </c>
      <c r="C94" t="s">
        <v>210</v>
      </c>
      <c r="D94" t="s">
        <v>211</v>
      </c>
      <c r="E94" s="29">
        <v>88.36</v>
      </c>
      <c r="F94" s="105">
        <v>2.7000000000000001E-3</v>
      </c>
      <c r="G94" t="s">
        <v>100</v>
      </c>
      <c r="H94" t="s">
        <v>114</v>
      </c>
      <c r="I94" s="107" t="s">
        <v>29</v>
      </c>
      <c r="J94" s="1"/>
      <c r="P94" s="32"/>
      <c r="Q94" s="32"/>
      <c r="R94" s="32"/>
      <c r="S94" s="32"/>
      <c r="V94" s="33"/>
      <c r="W94" s="33"/>
      <c r="AD94" s="47"/>
      <c r="AE94" s="47"/>
      <c r="AF94" s="109"/>
    </row>
    <row r="95" spans="1:32">
      <c r="A95">
        <v>92</v>
      </c>
      <c r="B95" t="s">
        <v>229</v>
      </c>
      <c r="C95" t="s">
        <v>230</v>
      </c>
      <c r="D95" t="s">
        <v>231</v>
      </c>
      <c r="E95" s="29">
        <v>88.63</v>
      </c>
      <c r="F95" s="105">
        <v>2.5999999999999999E-3</v>
      </c>
      <c r="G95" t="s">
        <v>127</v>
      </c>
      <c r="H95" t="s">
        <v>127</v>
      </c>
      <c r="I95" s="107" t="s">
        <v>98</v>
      </c>
      <c r="J95" s="1"/>
      <c r="P95" s="32"/>
      <c r="Q95" s="32"/>
      <c r="R95" s="32"/>
      <c r="S95" s="32"/>
      <c r="V95" s="33"/>
      <c r="W95" s="33"/>
      <c r="AD95" s="47"/>
      <c r="AE95" s="47"/>
      <c r="AF95" s="109"/>
    </row>
    <row r="96" spans="1:32">
      <c r="A96">
        <v>93</v>
      </c>
      <c r="B96" t="s">
        <v>352</v>
      </c>
      <c r="C96" t="s">
        <v>353</v>
      </c>
      <c r="D96" t="s">
        <v>354</v>
      </c>
      <c r="E96" s="29">
        <v>78.290000000000006</v>
      </c>
      <c r="F96" s="105">
        <v>2.5999999999999999E-3</v>
      </c>
      <c r="G96" t="s">
        <v>127</v>
      </c>
      <c r="H96" t="s">
        <v>127</v>
      </c>
      <c r="I96" s="107" t="s">
        <v>98</v>
      </c>
      <c r="J96" s="1"/>
      <c r="P96" s="32"/>
      <c r="Q96" s="32"/>
      <c r="R96" s="32"/>
      <c r="S96" s="32"/>
      <c r="V96" s="33"/>
      <c r="W96" s="33"/>
      <c r="AD96" s="47"/>
      <c r="AE96" s="47"/>
      <c r="AF96" s="109"/>
    </row>
    <row r="97" spans="1:32">
      <c r="A97">
        <v>94</v>
      </c>
      <c r="B97" t="s">
        <v>355</v>
      </c>
      <c r="C97" t="s">
        <v>356</v>
      </c>
      <c r="D97" s="26" t="s">
        <v>357</v>
      </c>
      <c r="E97" s="104">
        <v>77.47</v>
      </c>
      <c r="F97" s="105">
        <v>2.5999999999999999E-3</v>
      </c>
      <c r="G97" t="s">
        <v>48</v>
      </c>
      <c r="H97" t="s">
        <v>88</v>
      </c>
      <c r="I97" s="107" t="s">
        <v>29</v>
      </c>
      <c r="J97" s="1"/>
      <c r="P97" s="32"/>
      <c r="Q97" s="32"/>
      <c r="R97" s="32"/>
      <c r="S97" s="32"/>
      <c r="V97" s="33"/>
      <c r="W97" s="33"/>
      <c r="AD97" s="47"/>
      <c r="AE97" s="47"/>
      <c r="AF97" s="109"/>
    </row>
    <row r="98" spans="1:32">
      <c r="A98">
        <v>95</v>
      </c>
      <c r="B98" t="s">
        <v>358</v>
      </c>
      <c r="C98" t="s">
        <v>359</v>
      </c>
      <c r="D98" t="s">
        <v>360</v>
      </c>
      <c r="E98" s="29">
        <v>85.47</v>
      </c>
      <c r="F98" s="105">
        <v>2.3999999999999998E-3</v>
      </c>
      <c r="G98" t="s">
        <v>60</v>
      </c>
      <c r="H98" t="s">
        <v>59</v>
      </c>
      <c r="I98" s="107" t="s">
        <v>29</v>
      </c>
      <c r="J98" s="1"/>
      <c r="P98" s="32"/>
      <c r="Q98" s="32"/>
      <c r="R98" s="32"/>
      <c r="S98" s="32"/>
      <c r="V98" s="33"/>
      <c r="W98" s="33"/>
      <c r="AD98" s="47"/>
      <c r="AE98" s="47"/>
      <c r="AF98" s="109"/>
    </row>
    <row r="99" spans="1:32">
      <c r="A99">
        <v>96</v>
      </c>
      <c r="B99" t="s">
        <v>361</v>
      </c>
      <c r="C99" t="s">
        <v>362</v>
      </c>
      <c r="D99" t="s">
        <v>363</v>
      </c>
      <c r="E99" s="29">
        <v>70.22</v>
      </c>
      <c r="F99" s="105">
        <v>2.3999999999999998E-3</v>
      </c>
      <c r="G99" t="s">
        <v>60</v>
      </c>
      <c r="H99" t="s">
        <v>59</v>
      </c>
      <c r="I99" s="107" t="s">
        <v>29</v>
      </c>
      <c r="J99" s="1"/>
      <c r="P99" s="32"/>
      <c r="Q99" s="32"/>
      <c r="R99" s="32"/>
      <c r="S99" s="32"/>
      <c r="V99" s="33"/>
      <c r="W99" s="33"/>
      <c r="AD99" s="47"/>
      <c r="AE99" s="47"/>
      <c r="AF99" s="109"/>
    </row>
    <row r="100" spans="1:32">
      <c r="A100">
        <v>97</v>
      </c>
      <c r="B100" t="s">
        <v>364</v>
      </c>
      <c r="C100" t="s">
        <v>365</v>
      </c>
      <c r="D100" t="s">
        <v>366</v>
      </c>
      <c r="E100" s="29">
        <v>61.02</v>
      </c>
      <c r="F100" s="105">
        <v>2.3999999999999998E-3</v>
      </c>
      <c r="G100" t="s">
        <v>31</v>
      </c>
      <c r="H100" t="s">
        <v>50</v>
      </c>
      <c r="I100" s="107" t="s">
        <v>29</v>
      </c>
      <c r="J100" s="1"/>
      <c r="P100" s="32"/>
      <c r="Q100" s="32"/>
      <c r="R100" s="32"/>
      <c r="S100" s="32"/>
      <c r="V100" s="33"/>
      <c r="W100" s="33"/>
      <c r="AD100" s="47"/>
      <c r="AE100" s="47"/>
      <c r="AF100" s="109"/>
    </row>
    <row r="101" spans="1:32">
      <c r="A101">
        <v>98</v>
      </c>
      <c r="B101" t="s">
        <v>367</v>
      </c>
      <c r="C101" t="s">
        <v>368</v>
      </c>
      <c r="D101" t="s">
        <v>369</v>
      </c>
      <c r="E101" s="29">
        <v>79.69</v>
      </c>
      <c r="F101" s="105">
        <v>7.4999999999999997E-3</v>
      </c>
      <c r="G101" t="s">
        <v>31</v>
      </c>
      <c r="H101" t="s">
        <v>30</v>
      </c>
      <c r="I101" s="107" t="s">
        <v>29</v>
      </c>
      <c r="J101" s="1"/>
      <c r="P101" s="32"/>
      <c r="Q101" s="32"/>
      <c r="R101" s="32"/>
      <c r="S101" s="32"/>
      <c r="V101" s="33"/>
      <c r="W101" s="33"/>
      <c r="AD101" s="47"/>
      <c r="AE101" s="47"/>
      <c r="AF101" s="109"/>
    </row>
    <row r="102" spans="1:32">
      <c r="A102">
        <v>99</v>
      </c>
      <c r="B102" t="s">
        <v>370</v>
      </c>
      <c r="C102" t="s">
        <v>371</v>
      </c>
      <c r="D102" t="s">
        <v>372</v>
      </c>
      <c r="E102" s="29">
        <v>75.09</v>
      </c>
      <c r="F102" s="105">
        <v>2.3999999999999998E-3</v>
      </c>
      <c r="G102" t="s">
        <v>48</v>
      </c>
      <c r="H102" t="s">
        <v>49</v>
      </c>
      <c r="I102" s="107" t="s">
        <v>98</v>
      </c>
      <c r="J102" s="1"/>
      <c r="P102" s="32"/>
      <c r="Q102" s="32"/>
      <c r="R102" s="32"/>
      <c r="S102" s="32"/>
      <c r="V102" s="33"/>
      <c r="W102" s="33"/>
      <c r="AD102" s="47"/>
      <c r="AE102" s="47"/>
      <c r="AF102" s="109"/>
    </row>
    <row r="103" spans="1:32">
      <c r="A103">
        <v>100</v>
      </c>
      <c r="B103" t="s">
        <v>373</v>
      </c>
      <c r="C103" t="s">
        <v>374</v>
      </c>
      <c r="D103" t="s">
        <v>375</v>
      </c>
      <c r="E103" s="29">
        <v>63.82</v>
      </c>
      <c r="F103" s="105">
        <v>2.3E-3</v>
      </c>
      <c r="G103" t="s">
        <v>27</v>
      </c>
      <c r="H103" t="s">
        <v>28</v>
      </c>
      <c r="I103" s="107" t="s">
        <v>29</v>
      </c>
      <c r="J103" s="1"/>
      <c r="P103" s="32"/>
      <c r="Q103" s="32"/>
      <c r="R103" s="32"/>
      <c r="S103" s="32"/>
      <c r="V103" s="33"/>
      <c r="W103" s="33"/>
      <c r="AD103" s="47"/>
      <c r="AE103" s="47"/>
      <c r="AF103" s="109"/>
    </row>
    <row r="104" spans="1:32">
      <c r="A104">
        <v>101</v>
      </c>
      <c r="B104" t="s">
        <v>376</v>
      </c>
      <c r="C104" t="s">
        <v>377</v>
      </c>
      <c r="D104" t="s">
        <v>378</v>
      </c>
      <c r="E104" s="29">
        <v>64.8</v>
      </c>
      <c r="F104" s="105">
        <v>2.3E-3</v>
      </c>
      <c r="G104" t="s">
        <v>31</v>
      </c>
      <c r="H104" t="s">
        <v>40</v>
      </c>
      <c r="I104" s="107" t="s">
        <v>29</v>
      </c>
      <c r="J104" s="1"/>
      <c r="P104" s="32"/>
      <c r="Q104" s="32"/>
      <c r="R104" s="32"/>
      <c r="S104" s="32"/>
      <c r="V104" s="33"/>
      <c r="W104" s="33"/>
      <c r="AD104" s="47"/>
      <c r="AE104" s="47"/>
      <c r="AF104" s="109"/>
    </row>
    <row r="105" spans="1:32">
      <c r="A105">
        <v>102</v>
      </c>
      <c r="B105" t="s">
        <v>379</v>
      </c>
      <c r="C105" t="s">
        <v>380</v>
      </c>
      <c r="D105" t="s">
        <v>381</v>
      </c>
      <c r="E105" s="29">
        <v>79.510000000000005</v>
      </c>
      <c r="F105" s="105">
        <v>5.1000000000000004E-3</v>
      </c>
      <c r="G105" t="s">
        <v>31</v>
      </c>
      <c r="H105" t="s">
        <v>30</v>
      </c>
      <c r="I105" s="107" t="s">
        <v>29</v>
      </c>
      <c r="J105" s="1"/>
      <c r="P105" s="32"/>
      <c r="Q105" s="32"/>
      <c r="R105" s="32"/>
      <c r="S105" s="32"/>
      <c r="V105" s="33"/>
      <c r="W105" s="33"/>
      <c r="AD105" s="47"/>
      <c r="AE105" s="47"/>
      <c r="AF105" s="109"/>
    </row>
    <row r="106" spans="1:32">
      <c r="A106">
        <v>103</v>
      </c>
      <c r="B106" t="s">
        <v>382</v>
      </c>
      <c r="C106" t="s">
        <v>383</v>
      </c>
      <c r="D106" t="s">
        <v>384</v>
      </c>
      <c r="E106" s="29">
        <v>83.8</v>
      </c>
      <c r="F106" s="105">
        <v>2.3E-3</v>
      </c>
      <c r="G106" t="s">
        <v>96</v>
      </c>
      <c r="H106" t="s">
        <v>97</v>
      </c>
      <c r="I106" s="107" t="s">
        <v>98</v>
      </c>
      <c r="J106" s="1"/>
      <c r="P106" s="32"/>
      <c r="Q106" s="32"/>
      <c r="R106" s="32"/>
      <c r="S106" s="32"/>
      <c r="V106" s="33"/>
      <c r="W106" s="33"/>
      <c r="AD106" s="47"/>
      <c r="AE106" s="47"/>
      <c r="AF106" s="109"/>
    </row>
    <row r="107" spans="1:32">
      <c r="A107">
        <v>104</v>
      </c>
      <c r="B107" t="s">
        <v>385</v>
      </c>
      <c r="C107" t="s">
        <v>386</v>
      </c>
      <c r="D107" t="s">
        <v>387</v>
      </c>
      <c r="E107" s="29">
        <v>79.069999999999993</v>
      </c>
      <c r="F107" s="105">
        <v>5.9999999999999995E-4</v>
      </c>
      <c r="G107" t="s">
        <v>31</v>
      </c>
      <c r="H107" t="s">
        <v>30</v>
      </c>
      <c r="I107" s="107" t="s">
        <v>29</v>
      </c>
      <c r="J107" s="1"/>
      <c r="P107" s="32"/>
      <c r="Q107" s="32"/>
      <c r="R107" s="32"/>
      <c r="S107" s="32"/>
      <c r="V107" s="33"/>
      <c r="W107" s="33"/>
      <c r="AD107" s="47"/>
      <c r="AE107" s="47"/>
      <c r="AF107" s="109"/>
    </row>
    <row r="108" spans="1:32">
      <c r="A108">
        <v>105</v>
      </c>
      <c r="B108" t="s">
        <v>388</v>
      </c>
      <c r="C108" t="s">
        <v>389</v>
      </c>
      <c r="D108" t="s">
        <v>390</v>
      </c>
      <c r="E108" s="29">
        <v>80.58</v>
      </c>
      <c r="F108" s="105">
        <v>2.2000000000000001E-3</v>
      </c>
      <c r="G108" t="s">
        <v>31</v>
      </c>
      <c r="H108" t="s">
        <v>40</v>
      </c>
      <c r="I108" s="107" t="s">
        <v>29</v>
      </c>
      <c r="J108" s="1"/>
      <c r="P108" s="32"/>
      <c r="Q108" s="32"/>
      <c r="R108" s="32"/>
      <c r="S108" s="32"/>
      <c r="V108" s="33"/>
      <c r="W108" s="33"/>
      <c r="AD108" s="47"/>
      <c r="AE108" s="47"/>
      <c r="AF108" s="109"/>
    </row>
    <row r="109" spans="1:32">
      <c r="A109">
        <v>106</v>
      </c>
      <c r="B109" t="s">
        <v>391</v>
      </c>
      <c r="C109" t="s">
        <v>392</v>
      </c>
      <c r="D109" t="s">
        <v>393</v>
      </c>
      <c r="E109" s="29">
        <v>76.010000000000005</v>
      </c>
      <c r="F109" s="105">
        <v>2.2000000000000001E-3</v>
      </c>
      <c r="G109" t="s">
        <v>137</v>
      </c>
      <c r="H109" t="s">
        <v>138</v>
      </c>
      <c r="I109" s="107" t="s">
        <v>29</v>
      </c>
      <c r="J109" s="1"/>
      <c r="P109" s="32"/>
      <c r="Q109" s="32"/>
      <c r="R109" s="32"/>
      <c r="S109" s="32"/>
      <c r="V109" s="33"/>
      <c r="W109" s="33"/>
      <c r="AD109" s="47"/>
      <c r="AE109" s="47"/>
      <c r="AF109" s="109"/>
    </row>
    <row r="110" spans="1:32">
      <c r="A110">
        <v>107</v>
      </c>
      <c r="B110" t="s">
        <v>394</v>
      </c>
      <c r="C110" t="s">
        <v>395</v>
      </c>
      <c r="D110" t="s">
        <v>396</v>
      </c>
      <c r="E110" s="29">
        <v>73.89</v>
      </c>
      <c r="F110" s="105">
        <v>2.0999999999999999E-3</v>
      </c>
      <c r="G110" t="s">
        <v>146</v>
      </c>
      <c r="H110" t="s">
        <v>146</v>
      </c>
      <c r="I110" s="107" t="s">
        <v>29</v>
      </c>
      <c r="J110" s="1"/>
      <c r="P110" s="32"/>
      <c r="Q110" s="32"/>
      <c r="R110" s="32"/>
      <c r="S110" s="32"/>
      <c r="V110" s="33"/>
      <c r="W110" s="33"/>
      <c r="AD110" s="47"/>
      <c r="AE110" s="47"/>
      <c r="AF110" s="109"/>
    </row>
    <row r="111" spans="1:32">
      <c r="A111">
        <v>108</v>
      </c>
      <c r="B111" t="s">
        <v>397</v>
      </c>
      <c r="C111" t="s">
        <v>398</v>
      </c>
      <c r="D111" t="s">
        <v>399</v>
      </c>
      <c r="E111" s="29">
        <v>82.74</v>
      </c>
      <c r="F111" s="105">
        <v>2.0999999999999999E-3</v>
      </c>
      <c r="G111" t="s">
        <v>27</v>
      </c>
      <c r="H111" t="s">
        <v>39</v>
      </c>
      <c r="I111" s="107" t="s">
        <v>29</v>
      </c>
      <c r="J111" s="1"/>
      <c r="P111" s="32"/>
      <c r="Q111" s="32"/>
      <c r="R111" s="32"/>
      <c r="S111" s="32"/>
      <c r="V111" s="33"/>
      <c r="W111" s="33"/>
      <c r="AD111" s="47"/>
      <c r="AE111" s="47"/>
      <c r="AF111" s="109"/>
    </row>
    <row r="112" spans="1:32">
      <c r="A112">
        <v>109</v>
      </c>
      <c r="B112" t="s">
        <v>400</v>
      </c>
      <c r="C112" t="s">
        <v>401</v>
      </c>
      <c r="D112" t="s">
        <v>402</v>
      </c>
      <c r="E112" s="29">
        <v>50.44</v>
      </c>
      <c r="F112" s="105">
        <v>2.0999999999999999E-3</v>
      </c>
      <c r="G112" t="s">
        <v>27</v>
      </c>
      <c r="H112" t="s">
        <v>28</v>
      </c>
      <c r="I112" s="107" t="s">
        <v>29</v>
      </c>
      <c r="J112" s="1"/>
      <c r="P112" s="32"/>
      <c r="Q112" s="32"/>
      <c r="R112" s="32"/>
      <c r="S112" s="32"/>
      <c r="V112" s="33"/>
      <c r="W112" s="33"/>
      <c r="AD112" s="47"/>
      <c r="AE112" s="47"/>
      <c r="AF112" s="109"/>
    </row>
    <row r="113" spans="1:32">
      <c r="A113">
        <v>110</v>
      </c>
      <c r="B113" t="s">
        <v>403</v>
      </c>
      <c r="C113" t="s">
        <v>404</v>
      </c>
      <c r="D113" t="s">
        <v>405</v>
      </c>
      <c r="E113" s="29">
        <v>79.75</v>
      </c>
      <c r="F113" s="105">
        <v>2.0999999999999999E-3</v>
      </c>
      <c r="G113" t="s">
        <v>127</v>
      </c>
      <c r="H113" t="s">
        <v>127</v>
      </c>
      <c r="I113" s="107" t="s">
        <v>29</v>
      </c>
      <c r="J113" s="1"/>
      <c r="P113" s="32"/>
      <c r="Q113" s="32"/>
      <c r="R113" s="32"/>
      <c r="S113" s="32"/>
      <c r="V113" s="33"/>
      <c r="W113" s="33"/>
      <c r="AD113" s="47"/>
      <c r="AE113" s="47"/>
      <c r="AF113" s="109"/>
    </row>
    <row r="114" spans="1:32">
      <c r="A114">
        <v>111</v>
      </c>
      <c r="B114" t="s">
        <v>406</v>
      </c>
      <c r="C114" t="s">
        <v>407</v>
      </c>
      <c r="D114" t="s">
        <v>408</v>
      </c>
      <c r="E114" s="29">
        <v>62.37</v>
      </c>
      <c r="F114" s="105">
        <v>2.0999999999999999E-3</v>
      </c>
      <c r="G114" t="s">
        <v>60</v>
      </c>
      <c r="H114" t="s">
        <v>59</v>
      </c>
      <c r="I114" s="107" t="s">
        <v>29</v>
      </c>
      <c r="J114" s="1"/>
      <c r="P114" s="32"/>
      <c r="Q114" s="32"/>
      <c r="R114" s="32"/>
      <c r="S114" s="32"/>
      <c r="V114" s="33"/>
      <c r="W114" s="33"/>
      <c r="AD114" s="47"/>
      <c r="AE114" s="47"/>
      <c r="AF114" s="109"/>
    </row>
    <row r="115" spans="1:32">
      <c r="A115">
        <v>112</v>
      </c>
      <c r="B115" t="s">
        <v>409</v>
      </c>
      <c r="C115" t="s">
        <v>410</v>
      </c>
      <c r="D115" t="s">
        <v>411</v>
      </c>
      <c r="E115" s="29">
        <v>91.53</v>
      </c>
      <c r="F115" s="105">
        <v>2.0999999999999999E-3</v>
      </c>
      <c r="G115" t="s">
        <v>58</v>
      </c>
      <c r="H115" t="s">
        <v>58</v>
      </c>
      <c r="I115" s="107" t="s">
        <v>29</v>
      </c>
      <c r="J115" s="1"/>
      <c r="P115" s="32"/>
      <c r="Q115" s="32"/>
      <c r="R115" s="32"/>
      <c r="S115" s="32"/>
      <c r="V115" s="33"/>
      <c r="W115" s="33"/>
      <c r="AD115" s="47"/>
      <c r="AE115" s="47"/>
      <c r="AF115" s="109"/>
    </row>
    <row r="116" spans="1:32">
      <c r="A116">
        <v>113</v>
      </c>
      <c r="B116" t="s">
        <v>412</v>
      </c>
      <c r="C116" t="s">
        <v>413</v>
      </c>
      <c r="D116" t="s">
        <v>414</v>
      </c>
      <c r="E116" s="29">
        <v>78.92</v>
      </c>
      <c r="F116" s="105">
        <v>5.0000000000000001E-4</v>
      </c>
      <c r="G116" t="s">
        <v>31</v>
      </c>
      <c r="H116" t="s">
        <v>30</v>
      </c>
      <c r="I116" s="107" t="s">
        <v>29</v>
      </c>
      <c r="J116" s="1"/>
      <c r="P116" s="32"/>
      <c r="Q116" s="32"/>
      <c r="R116" s="32"/>
      <c r="S116" s="32"/>
      <c r="V116" s="33"/>
      <c r="W116" s="33"/>
      <c r="AD116" s="47"/>
      <c r="AE116" s="47"/>
      <c r="AF116" s="109"/>
    </row>
    <row r="117" spans="1:32">
      <c r="A117">
        <v>114</v>
      </c>
      <c r="B117" t="s">
        <v>415</v>
      </c>
      <c r="C117" t="s">
        <v>416</v>
      </c>
      <c r="D117" t="s">
        <v>417</v>
      </c>
      <c r="E117" s="29">
        <v>61.55</v>
      </c>
      <c r="F117" s="105">
        <v>2.0999999999999999E-3</v>
      </c>
      <c r="G117" t="s">
        <v>31</v>
      </c>
      <c r="H117" t="s">
        <v>40</v>
      </c>
      <c r="I117" s="107" t="s">
        <v>29</v>
      </c>
      <c r="J117" s="1"/>
      <c r="P117" s="32"/>
      <c r="Q117" s="32"/>
      <c r="R117" s="32"/>
      <c r="S117" s="32"/>
      <c r="V117" s="33"/>
      <c r="W117" s="33"/>
      <c r="AD117" s="47"/>
      <c r="AE117" s="47"/>
      <c r="AF117" s="109"/>
    </row>
    <row r="118" spans="1:32">
      <c r="A118">
        <v>115</v>
      </c>
      <c r="B118" t="s">
        <v>418</v>
      </c>
      <c r="C118" t="s">
        <v>419</v>
      </c>
      <c r="D118" t="s">
        <v>420</v>
      </c>
      <c r="E118" s="29">
        <v>87.55</v>
      </c>
      <c r="F118" s="105">
        <v>2.0999999999999999E-3</v>
      </c>
      <c r="G118" t="s">
        <v>100</v>
      </c>
      <c r="H118" t="s">
        <v>99</v>
      </c>
      <c r="I118" s="107" t="s">
        <v>29</v>
      </c>
      <c r="J118" s="1"/>
      <c r="P118" s="32"/>
      <c r="Q118" s="32"/>
      <c r="R118" s="32"/>
      <c r="S118" s="32"/>
      <c r="V118" s="33"/>
      <c r="W118" s="33"/>
      <c r="AD118" s="47"/>
      <c r="AE118" s="47"/>
      <c r="AF118" s="109"/>
    </row>
    <row r="119" spans="1:32">
      <c r="A119">
        <v>116</v>
      </c>
      <c r="B119" t="s">
        <v>421</v>
      </c>
      <c r="C119" t="s">
        <v>422</v>
      </c>
      <c r="D119" t="s">
        <v>423</v>
      </c>
      <c r="E119" s="29">
        <v>86.85</v>
      </c>
      <c r="F119" s="105">
        <v>2.0999999999999999E-3</v>
      </c>
      <c r="G119" t="s">
        <v>100</v>
      </c>
      <c r="H119" t="s">
        <v>99</v>
      </c>
      <c r="I119" s="107" t="s">
        <v>29</v>
      </c>
      <c r="J119" s="1"/>
      <c r="P119" s="32"/>
      <c r="Q119" s="32"/>
      <c r="R119" s="32"/>
      <c r="S119" s="32"/>
      <c r="V119" s="33"/>
      <c r="W119" s="33"/>
      <c r="AD119" s="47"/>
      <c r="AE119" s="47"/>
      <c r="AF119" s="109"/>
    </row>
    <row r="120" spans="1:32">
      <c r="A120">
        <v>117</v>
      </c>
      <c r="B120" t="s">
        <v>424</v>
      </c>
      <c r="C120" t="s">
        <v>425</v>
      </c>
      <c r="D120" s="26" t="s">
        <v>426</v>
      </c>
      <c r="E120" s="104">
        <v>73.66</v>
      </c>
      <c r="F120" s="105">
        <v>2E-3</v>
      </c>
      <c r="G120" t="s">
        <v>146</v>
      </c>
      <c r="H120" t="s">
        <v>146</v>
      </c>
      <c r="I120" s="107" t="s">
        <v>29</v>
      </c>
      <c r="J120" s="1"/>
      <c r="P120" s="32"/>
      <c r="Q120" s="32"/>
      <c r="R120" s="32"/>
      <c r="S120" s="32"/>
      <c r="V120" s="33"/>
      <c r="W120" s="33"/>
      <c r="AD120" s="47"/>
      <c r="AE120" s="47"/>
      <c r="AF120" s="109"/>
    </row>
    <row r="121" spans="1:32">
      <c r="A121">
        <v>118</v>
      </c>
      <c r="B121" t="s">
        <v>427</v>
      </c>
      <c r="C121" t="s">
        <v>428</v>
      </c>
      <c r="D121" t="s">
        <v>429</v>
      </c>
      <c r="E121" s="29">
        <v>63.12</v>
      </c>
      <c r="F121" s="105">
        <v>2E-3</v>
      </c>
      <c r="G121" t="s">
        <v>146</v>
      </c>
      <c r="H121" t="s">
        <v>146</v>
      </c>
      <c r="I121" s="107" t="s">
        <v>98</v>
      </c>
      <c r="J121" s="1"/>
      <c r="P121" s="32"/>
      <c r="Q121" s="32"/>
      <c r="R121" s="32"/>
      <c r="S121" s="32"/>
      <c r="V121" s="33"/>
      <c r="W121" s="33"/>
      <c r="AD121" s="47"/>
      <c r="AE121" s="47"/>
      <c r="AF121" s="109"/>
    </row>
    <row r="122" spans="1:32">
      <c r="A122">
        <v>119</v>
      </c>
      <c r="B122" t="s">
        <v>430</v>
      </c>
      <c r="C122" t="s">
        <v>431</v>
      </c>
      <c r="D122" t="s">
        <v>432</v>
      </c>
      <c r="E122" s="29">
        <v>77.489999999999995</v>
      </c>
      <c r="F122" s="105">
        <v>1.1000000000000001E-3</v>
      </c>
      <c r="G122" t="s">
        <v>31</v>
      </c>
      <c r="H122" t="s">
        <v>30</v>
      </c>
      <c r="I122" s="107" t="s">
        <v>29</v>
      </c>
      <c r="J122" s="1"/>
      <c r="P122" s="32"/>
      <c r="Q122" s="32"/>
      <c r="R122" s="32"/>
      <c r="S122" s="32"/>
      <c r="V122" s="33"/>
      <c r="W122" s="33"/>
      <c r="AD122" s="47"/>
      <c r="AE122" s="47"/>
      <c r="AF122" s="109"/>
    </row>
    <row r="123" spans="1:32">
      <c r="A123">
        <v>120</v>
      </c>
      <c r="B123" t="s">
        <v>433</v>
      </c>
      <c r="C123" t="s">
        <v>434</v>
      </c>
      <c r="D123" t="s">
        <v>435</v>
      </c>
      <c r="E123" s="29">
        <v>63.36</v>
      </c>
      <c r="F123" s="105">
        <v>2E-3</v>
      </c>
      <c r="G123" t="s">
        <v>48</v>
      </c>
      <c r="H123" t="s">
        <v>49</v>
      </c>
      <c r="I123" s="107" t="s">
        <v>29</v>
      </c>
      <c r="J123" s="1"/>
      <c r="P123" s="32"/>
      <c r="Q123" s="32"/>
      <c r="R123" s="32"/>
      <c r="S123" s="32"/>
      <c r="V123" s="33"/>
      <c r="W123" s="33"/>
      <c r="AD123" s="47"/>
      <c r="AE123" s="47"/>
      <c r="AF123" s="109"/>
    </row>
    <row r="124" spans="1:32">
      <c r="A124">
        <v>121</v>
      </c>
      <c r="B124" t="s">
        <v>436</v>
      </c>
      <c r="C124" t="s">
        <v>437</v>
      </c>
      <c r="D124" t="s">
        <v>438</v>
      </c>
      <c r="E124" s="29">
        <v>79.03</v>
      </c>
      <c r="F124" s="105">
        <v>1.9E-3</v>
      </c>
      <c r="G124" t="s">
        <v>27</v>
      </c>
      <c r="H124" t="s">
        <v>39</v>
      </c>
      <c r="I124" s="107" t="s">
        <v>29</v>
      </c>
      <c r="J124" s="1"/>
      <c r="P124" s="32"/>
      <c r="Q124" s="32"/>
      <c r="R124" s="32"/>
      <c r="S124" s="32"/>
      <c r="V124" s="33"/>
      <c r="W124" s="33"/>
      <c r="AD124" s="47"/>
      <c r="AE124" s="47"/>
      <c r="AF124" s="109"/>
    </row>
    <row r="125" spans="1:32">
      <c r="A125">
        <v>122</v>
      </c>
      <c r="B125" t="s">
        <v>252</v>
      </c>
      <c r="C125" t="s">
        <v>253</v>
      </c>
      <c r="D125" t="s">
        <v>254</v>
      </c>
      <c r="E125" s="29">
        <v>86.02</v>
      </c>
      <c r="F125" s="105">
        <v>1.9E-3</v>
      </c>
      <c r="G125" t="s">
        <v>161</v>
      </c>
      <c r="H125" t="s">
        <v>161</v>
      </c>
      <c r="I125" s="107" t="s">
        <v>29</v>
      </c>
      <c r="J125" s="1"/>
      <c r="P125" s="32"/>
      <c r="Q125" s="32"/>
      <c r="R125" s="32"/>
      <c r="S125" s="32"/>
      <c r="V125" s="33"/>
      <c r="W125" s="33"/>
      <c r="AD125" s="47"/>
      <c r="AE125" s="47"/>
      <c r="AF125" s="109"/>
    </row>
    <row r="126" spans="1:32">
      <c r="A126">
        <v>123</v>
      </c>
      <c r="B126" t="s">
        <v>439</v>
      </c>
      <c r="C126" t="s">
        <v>440</v>
      </c>
      <c r="D126" t="s">
        <v>441</v>
      </c>
      <c r="E126" s="29">
        <v>72.12</v>
      </c>
      <c r="F126" s="105">
        <v>1.9E-3</v>
      </c>
      <c r="G126" t="s">
        <v>60</v>
      </c>
      <c r="H126" t="s">
        <v>59</v>
      </c>
      <c r="I126" s="107" t="s">
        <v>29</v>
      </c>
      <c r="J126" s="1"/>
      <c r="P126" s="32"/>
      <c r="Q126" s="32"/>
      <c r="R126" s="32"/>
      <c r="S126" s="32"/>
      <c r="V126" s="33"/>
      <c r="W126" s="33"/>
      <c r="AD126" s="47"/>
      <c r="AE126" s="47"/>
      <c r="AF126" s="109"/>
    </row>
    <row r="127" spans="1:32">
      <c r="A127">
        <v>124</v>
      </c>
      <c r="B127" t="s">
        <v>169</v>
      </c>
      <c r="C127" t="s">
        <v>170</v>
      </c>
      <c r="D127" t="s">
        <v>171</v>
      </c>
      <c r="E127" s="29">
        <v>84.65</v>
      </c>
      <c r="F127" s="105">
        <v>1.9E-3</v>
      </c>
      <c r="G127" t="s">
        <v>60</v>
      </c>
      <c r="H127" t="s">
        <v>68</v>
      </c>
      <c r="I127" s="107" t="s">
        <v>29</v>
      </c>
      <c r="J127" s="1"/>
      <c r="P127" s="32"/>
      <c r="Q127" s="32"/>
      <c r="R127" s="32"/>
      <c r="S127" s="32"/>
      <c r="V127" s="33"/>
      <c r="W127" s="33"/>
      <c r="AD127" s="47"/>
      <c r="AE127" s="47"/>
      <c r="AF127" s="109"/>
    </row>
    <row r="128" spans="1:32">
      <c r="A128">
        <v>125</v>
      </c>
      <c r="B128" t="s">
        <v>442</v>
      </c>
      <c r="C128" t="s">
        <v>443</v>
      </c>
      <c r="D128" t="s">
        <v>444</v>
      </c>
      <c r="E128" s="29">
        <v>72.87</v>
      </c>
      <c r="F128" s="105">
        <v>1.9E-3</v>
      </c>
      <c r="G128" t="s">
        <v>60</v>
      </c>
      <c r="H128" t="s">
        <v>68</v>
      </c>
      <c r="I128" s="107" t="s">
        <v>29</v>
      </c>
      <c r="J128" s="1"/>
      <c r="P128" s="32"/>
      <c r="Q128" s="32"/>
      <c r="R128" s="32"/>
      <c r="S128" s="32"/>
      <c r="V128" s="33"/>
      <c r="W128" s="33"/>
      <c r="AD128" s="47"/>
      <c r="AE128" s="47"/>
      <c r="AF128" s="109"/>
    </row>
    <row r="129" spans="1:32">
      <c r="A129">
        <v>126</v>
      </c>
      <c r="B129" t="s">
        <v>445</v>
      </c>
      <c r="C129" t="s">
        <v>446</v>
      </c>
      <c r="D129" t="s">
        <v>447</v>
      </c>
      <c r="E129" s="29">
        <v>77.44</v>
      </c>
      <c r="F129" s="105">
        <v>6.9999999999999999E-4</v>
      </c>
      <c r="G129" t="s">
        <v>31</v>
      </c>
      <c r="H129" t="s">
        <v>30</v>
      </c>
      <c r="I129" s="107" t="s">
        <v>29</v>
      </c>
      <c r="J129" s="1"/>
      <c r="P129" s="32"/>
      <c r="Q129" s="32"/>
      <c r="R129" s="32"/>
      <c r="S129" s="32"/>
      <c r="V129" s="33"/>
      <c r="W129" s="33"/>
      <c r="AD129" s="47"/>
      <c r="AE129" s="47"/>
      <c r="AF129" s="109"/>
    </row>
    <row r="130" spans="1:32">
      <c r="A130">
        <v>127</v>
      </c>
      <c r="B130" t="s">
        <v>249</v>
      </c>
      <c r="C130" t="s">
        <v>250</v>
      </c>
      <c r="D130" t="s">
        <v>251</v>
      </c>
      <c r="E130" s="29">
        <v>81.77</v>
      </c>
      <c r="F130" s="105">
        <v>1.9E-3</v>
      </c>
      <c r="G130" t="s">
        <v>137</v>
      </c>
      <c r="H130" t="s">
        <v>157</v>
      </c>
      <c r="I130" s="107" t="s">
        <v>29</v>
      </c>
      <c r="J130" s="1"/>
      <c r="P130" s="32"/>
      <c r="Q130" s="32"/>
      <c r="R130" s="32"/>
      <c r="S130" s="32"/>
      <c r="V130" s="33"/>
      <c r="W130" s="33"/>
      <c r="AD130" s="47"/>
      <c r="AE130" s="47"/>
      <c r="AF130" s="109"/>
    </row>
    <row r="131" spans="1:32">
      <c r="A131">
        <v>128</v>
      </c>
      <c r="B131" t="s">
        <v>448</v>
      </c>
      <c r="C131" t="s">
        <v>449</v>
      </c>
      <c r="D131" t="s">
        <v>450</v>
      </c>
      <c r="E131" s="29">
        <v>41.21</v>
      </c>
      <c r="F131" s="105">
        <v>1.9E-3</v>
      </c>
      <c r="G131" t="s">
        <v>137</v>
      </c>
      <c r="H131" t="s">
        <v>157</v>
      </c>
      <c r="I131" s="107" t="s">
        <v>29</v>
      </c>
      <c r="J131" s="1"/>
      <c r="P131" s="32"/>
      <c r="Q131" s="32"/>
      <c r="R131" s="32"/>
      <c r="S131" s="32"/>
      <c r="V131" s="33"/>
      <c r="W131" s="33"/>
      <c r="AD131" s="47"/>
      <c r="AE131" s="47"/>
      <c r="AF131" s="109"/>
    </row>
    <row r="132" spans="1:32">
      <c r="A132">
        <v>129</v>
      </c>
      <c r="B132" t="s">
        <v>451</v>
      </c>
      <c r="C132" t="s">
        <v>452</v>
      </c>
      <c r="D132" t="s">
        <v>438</v>
      </c>
      <c r="E132" s="29">
        <v>79.03</v>
      </c>
      <c r="F132" s="105">
        <v>1.8E-3</v>
      </c>
      <c r="G132" t="s">
        <v>27</v>
      </c>
      <c r="H132" t="s">
        <v>39</v>
      </c>
      <c r="I132" s="107" t="s">
        <v>29</v>
      </c>
      <c r="J132" s="1"/>
      <c r="P132" s="32"/>
      <c r="Q132" s="32"/>
      <c r="R132" s="32"/>
      <c r="S132" s="32"/>
      <c r="V132" s="33"/>
      <c r="W132" s="33"/>
      <c r="AD132" s="47"/>
      <c r="AE132" s="47"/>
      <c r="AF132" s="109"/>
    </row>
    <row r="133" spans="1:32">
      <c r="A133">
        <v>130</v>
      </c>
      <c r="B133" t="s">
        <v>453</v>
      </c>
      <c r="C133" t="s">
        <v>454</v>
      </c>
      <c r="D133" t="s">
        <v>455</v>
      </c>
      <c r="E133" s="29">
        <v>74.150000000000006</v>
      </c>
      <c r="F133" s="105">
        <v>1.8E-3</v>
      </c>
      <c r="G133" t="s">
        <v>127</v>
      </c>
      <c r="H133" t="s">
        <v>127</v>
      </c>
      <c r="I133" s="107" t="s">
        <v>29</v>
      </c>
      <c r="J133" s="1"/>
      <c r="P133" s="32"/>
      <c r="Q133" s="32"/>
      <c r="R133" s="32"/>
      <c r="S133" s="32"/>
      <c r="V133" s="33"/>
      <c r="W133" s="33"/>
      <c r="AD133" s="47"/>
      <c r="AE133" s="47"/>
      <c r="AF133" s="109"/>
    </row>
    <row r="134" spans="1:32">
      <c r="A134">
        <v>131</v>
      </c>
      <c r="B134" t="s">
        <v>456</v>
      </c>
      <c r="C134" t="s">
        <v>457</v>
      </c>
      <c r="D134" t="s">
        <v>458</v>
      </c>
      <c r="E134" s="29">
        <v>81</v>
      </c>
      <c r="F134" s="105">
        <v>1.8E-3</v>
      </c>
      <c r="G134" t="s">
        <v>60</v>
      </c>
      <c r="H134" t="s">
        <v>59</v>
      </c>
      <c r="I134" s="107" t="s">
        <v>29</v>
      </c>
      <c r="J134" s="1"/>
      <c r="P134" s="32"/>
      <c r="Q134" s="32"/>
      <c r="R134" s="32"/>
      <c r="S134" s="32"/>
      <c r="V134" s="33"/>
      <c r="W134" s="33"/>
      <c r="AD134" s="47"/>
      <c r="AE134" s="47"/>
      <c r="AF134" s="109"/>
    </row>
    <row r="135" spans="1:32">
      <c r="A135">
        <v>132</v>
      </c>
      <c r="B135" t="s">
        <v>459</v>
      </c>
      <c r="C135" t="s">
        <v>460</v>
      </c>
      <c r="D135" t="s">
        <v>461</v>
      </c>
      <c r="E135" s="29">
        <v>80.55</v>
      </c>
      <c r="F135" s="105">
        <v>1.8E-3</v>
      </c>
      <c r="G135" t="s">
        <v>60</v>
      </c>
      <c r="H135" t="s">
        <v>59</v>
      </c>
      <c r="I135" s="107" t="s">
        <v>29</v>
      </c>
      <c r="J135" s="1"/>
      <c r="P135" s="32"/>
      <c r="Q135" s="32"/>
      <c r="R135" s="32"/>
      <c r="S135" s="32"/>
      <c r="V135" s="33"/>
      <c r="W135" s="33"/>
      <c r="AD135" s="47"/>
      <c r="AE135" s="47"/>
      <c r="AF135" s="109"/>
    </row>
    <row r="136" spans="1:32">
      <c r="A136">
        <v>133</v>
      </c>
      <c r="B136" t="s">
        <v>462</v>
      </c>
      <c r="C136" t="s">
        <v>463</v>
      </c>
      <c r="D136" t="s">
        <v>447</v>
      </c>
      <c r="E136" s="29">
        <v>77.44</v>
      </c>
      <c r="F136" s="105">
        <v>4.0000000000000002E-4</v>
      </c>
      <c r="G136" t="s">
        <v>31</v>
      </c>
      <c r="H136" t="s">
        <v>30</v>
      </c>
      <c r="I136" s="107" t="s">
        <v>29</v>
      </c>
      <c r="J136" s="1"/>
      <c r="P136" s="32"/>
      <c r="Q136" s="32"/>
      <c r="R136" s="32"/>
      <c r="S136" s="32"/>
      <c r="V136" s="33"/>
      <c r="W136" s="33"/>
      <c r="AD136" s="47"/>
      <c r="AE136" s="47"/>
      <c r="AF136" s="109"/>
    </row>
    <row r="137" spans="1:32">
      <c r="A137">
        <v>134</v>
      </c>
      <c r="B137" t="s">
        <v>464</v>
      </c>
      <c r="C137" t="s">
        <v>465</v>
      </c>
      <c r="D137" t="s">
        <v>466</v>
      </c>
      <c r="E137" s="29">
        <v>67.53</v>
      </c>
      <c r="F137" s="105">
        <v>1.8E-3</v>
      </c>
      <c r="G137" t="s">
        <v>31</v>
      </c>
      <c r="H137" t="s">
        <v>50</v>
      </c>
      <c r="I137" s="107" t="s">
        <v>29</v>
      </c>
      <c r="J137" s="1"/>
      <c r="P137" s="32"/>
      <c r="Q137" s="32"/>
      <c r="R137" s="32"/>
      <c r="S137" s="32"/>
      <c r="V137" s="33"/>
      <c r="W137" s="33"/>
      <c r="AD137" s="47"/>
      <c r="AE137" s="47"/>
      <c r="AF137" s="109"/>
    </row>
    <row r="138" spans="1:32">
      <c r="A138">
        <v>135</v>
      </c>
      <c r="B138" t="s">
        <v>467</v>
      </c>
      <c r="C138" t="s">
        <v>468</v>
      </c>
      <c r="D138" t="s">
        <v>469</v>
      </c>
      <c r="E138" s="29">
        <v>82.38</v>
      </c>
      <c r="F138" s="105">
        <v>1.8E-3</v>
      </c>
      <c r="G138" t="s">
        <v>100</v>
      </c>
      <c r="H138" t="s">
        <v>99</v>
      </c>
      <c r="I138" s="107" t="s">
        <v>29</v>
      </c>
      <c r="J138" s="1"/>
      <c r="P138" s="32"/>
      <c r="Q138" s="32"/>
      <c r="R138" s="32"/>
      <c r="S138" s="32"/>
      <c r="V138" s="33"/>
      <c r="W138" s="33"/>
      <c r="AD138" s="47"/>
      <c r="AE138" s="47"/>
      <c r="AF138" s="109"/>
    </row>
    <row r="139" spans="1:32">
      <c r="A139">
        <v>136</v>
      </c>
      <c r="B139" t="s">
        <v>470</v>
      </c>
      <c r="C139" t="s">
        <v>471</v>
      </c>
      <c r="D139" t="s">
        <v>472</v>
      </c>
      <c r="E139" s="29">
        <v>87.28</v>
      </c>
      <c r="F139" s="105">
        <v>1.8E-3</v>
      </c>
      <c r="G139" t="s">
        <v>100</v>
      </c>
      <c r="H139" t="s">
        <v>99</v>
      </c>
      <c r="I139" s="107" t="s">
        <v>29</v>
      </c>
      <c r="J139" s="1"/>
      <c r="P139" s="32"/>
      <c r="Q139" s="32"/>
      <c r="R139" s="32"/>
      <c r="S139" s="32"/>
      <c r="V139" s="33"/>
      <c r="W139" s="33"/>
      <c r="AD139" s="47"/>
      <c r="AE139" s="47"/>
      <c r="AF139" s="109"/>
    </row>
    <row r="140" spans="1:32">
      <c r="A140">
        <v>137</v>
      </c>
      <c r="B140" t="s">
        <v>473</v>
      </c>
      <c r="C140" t="s">
        <v>474</v>
      </c>
      <c r="D140" t="s">
        <v>475</v>
      </c>
      <c r="E140" s="29">
        <v>86.85</v>
      </c>
      <c r="F140" s="105">
        <v>1.6999999999999999E-3</v>
      </c>
      <c r="G140" t="s">
        <v>60</v>
      </c>
      <c r="H140" t="s">
        <v>59</v>
      </c>
      <c r="I140" s="107" t="s">
        <v>29</v>
      </c>
      <c r="J140" s="1"/>
      <c r="P140" s="32"/>
      <c r="Q140" s="32"/>
      <c r="R140" s="32"/>
      <c r="S140" s="32"/>
      <c r="V140" s="33"/>
      <c r="W140" s="33"/>
      <c r="AD140" s="47"/>
      <c r="AE140" s="47"/>
      <c r="AF140" s="109"/>
    </row>
    <row r="141" spans="1:32">
      <c r="A141">
        <v>138</v>
      </c>
      <c r="B141" t="s">
        <v>476</v>
      </c>
      <c r="C141" t="s">
        <v>477</v>
      </c>
      <c r="D141" t="s">
        <v>478</v>
      </c>
      <c r="E141" s="29">
        <v>81.33</v>
      </c>
      <c r="F141" s="105">
        <v>1.6999999999999999E-3</v>
      </c>
      <c r="G141" t="s">
        <v>58</v>
      </c>
      <c r="H141" t="s">
        <v>58</v>
      </c>
      <c r="I141" s="107" t="s">
        <v>29</v>
      </c>
      <c r="J141" s="1"/>
      <c r="P141" s="32"/>
      <c r="Q141" s="32"/>
      <c r="R141" s="32"/>
      <c r="S141" s="32"/>
      <c r="V141" s="33"/>
      <c r="W141" s="33"/>
      <c r="AD141" s="47"/>
      <c r="AE141" s="47"/>
      <c r="AF141" s="109"/>
    </row>
    <row r="142" spans="1:32">
      <c r="A142">
        <v>139</v>
      </c>
      <c r="B142" t="s">
        <v>479</v>
      </c>
      <c r="C142" t="s">
        <v>480</v>
      </c>
      <c r="D142" t="s">
        <v>481</v>
      </c>
      <c r="E142" s="29">
        <v>76.37</v>
      </c>
      <c r="F142" s="105">
        <v>3.5999999999999999E-3</v>
      </c>
      <c r="G142" t="s">
        <v>31</v>
      </c>
      <c r="H142" t="s">
        <v>30</v>
      </c>
      <c r="I142" s="107" t="s">
        <v>29</v>
      </c>
      <c r="J142" s="1"/>
      <c r="P142" s="32"/>
      <c r="Q142" s="32"/>
      <c r="R142" s="32"/>
      <c r="S142" s="32"/>
      <c r="V142" s="33"/>
      <c r="W142" s="33"/>
      <c r="AD142" s="47"/>
      <c r="AE142" s="47"/>
      <c r="AF142" s="109"/>
    </row>
    <row r="143" spans="1:32">
      <c r="A143">
        <v>140</v>
      </c>
      <c r="B143" t="s">
        <v>482</v>
      </c>
      <c r="C143" t="s">
        <v>483</v>
      </c>
      <c r="D143" t="s">
        <v>484</v>
      </c>
      <c r="E143" s="29">
        <v>75.33</v>
      </c>
      <c r="F143" s="105">
        <v>2.9999999999999997E-4</v>
      </c>
      <c r="G143" t="s">
        <v>31</v>
      </c>
      <c r="H143" t="s">
        <v>30</v>
      </c>
      <c r="I143" s="107" t="s">
        <v>29</v>
      </c>
      <c r="J143" s="1"/>
      <c r="P143" s="32"/>
      <c r="Q143" s="32"/>
      <c r="R143" s="32"/>
      <c r="S143" s="32"/>
      <c r="V143" s="33"/>
      <c r="W143" s="33"/>
      <c r="AD143" s="47"/>
      <c r="AE143" s="47"/>
      <c r="AF143" s="109"/>
    </row>
    <row r="144" spans="1:32">
      <c r="A144">
        <v>141</v>
      </c>
      <c r="B144" t="s">
        <v>485</v>
      </c>
      <c r="C144" t="s">
        <v>486</v>
      </c>
      <c r="D144" t="s">
        <v>487</v>
      </c>
      <c r="E144" s="29">
        <v>66.69</v>
      </c>
      <c r="F144" s="105">
        <v>1.6999999999999999E-3</v>
      </c>
      <c r="G144" t="s">
        <v>48</v>
      </c>
      <c r="H144" t="s">
        <v>49</v>
      </c>
      <c r="I144" s="107" t="s">
        <v>29</v>
      </c>
      <c r="J144" s="1"/>
      <c r="P144" s="32"/>
      <c r="Q144" s="32"/>
      <c r="R144" s="32"/>
      <c r="S144" s="32"/>
      <c r="V144" s="33"/>
      <c r="W144" s="33"/>
      <c r="AD144" s="47"/>
      <c r="AE144" s="47"/>
      <c r="AF144" s="109"/>
    </row>
    <row r="145" spans="1:32">
      <c r="A145">
        <v>142</v>
      </c>
      <c r="B145" t="s">
        <v>488</v>
      </c>
      <c r="C145" t="s">
        <v>489</v>
      </c>
      <c r="D145" t="s">
        <v>490</v>
      </c>
      <c r="E145" s="29">
        <v>56.15</v>
      </c>
      <c r="F145" s="105">
        <v>1.6000000000000001E-3</v>
      </c>
      <c r="G145" t="s">
        <v>127</v>
      </c>
      <c r="H145" t="s">
        <v>127</v>
      </c>
      <c r="I145" s="107" t="s">
        <v>29</v>
      </c>
      <c r="J145" s="1"/>
      <c r="P145" s="32"/>
      <c r="Q145" s="32"/>
      <c r="R145" s="32"/>
      <c r="S145" s="32"/>
      <c r="V145" s="33"/>
      <c r="W145" s="33"/>
      <c r="AD145" s="47"/>
      <c r="AE145" s="47"/>
      <c r="AF145" s="109"/>
    </row>
    <row r="146" spans="1:32">
      <c r="A146">
        <v>143</v>
      </c>
      <c r="B146" t="s">
        <v>491</v>
      </c>
      <c r="C146" t="s">
        <v>492</v>
      </c>
      <c r="D146" t="s">
        <v>493</v>
      </c>
      <c r="E146" s="29">
        <v>55.15</v>
      </c>
      <c r="F146" s="105">
        <v>1.6000000000000001E-3</v>
      </c>
      <c r="G146" t="s">
        <v>60</v>
      </c>
      <c r="H146" t="s">
        <v>59</v>
      </c>
      <c r="I146" s="107" t="s">
        <v>29</v>
      </c>
      <c r="J146" s="1"/>
      <c r="P146" s="32"/>
      <c r="Q146" s="32"/>
      <c r="R146" s="32"/>
      <c r="S146" s="32"/>
      <c r="V146" s="33"/>
      <c r="W146" s="33"/>
      <c r="AD146" s="47"/>
      <c r="AE146" s="47"/>
      <c r="AF146" s="109"/>
    </row>
    <row r="147" spans="1:32">
      <c r="A147">
        <v>144</v>
      </c>
      <c r="B147" t="s">
        <v>494</v>
      </c>
      <c r="C147" t="s">
        <v>495</v>
      </c>
      <c r="D147" t="s">
        <v>496</v>
      </c>
      <c r="E147" s="29">
        <v>76.2</v>
      </c>
      <c r="F147" s="105">
        <v>1.6000000000000001E-3</v>
      </c>
      <c r="G147" t="s">
        <v>58</v>
      </c>
      <c r="H147" t="s">
        <v>58</v>
      </c>
      <c r="I147" s="107" t="s">
        <v>29</v>
      </c>
      <c r="J147" s="1"/>
      <c r="P147" s="32"/>
      <c r="Q147" s="32"/>
      <c r="R147" s="32"/>
      <c r="S147" s="32"/>
      <c r="V147" s="33"/>
      <c r="W147" s="33"/>
      <c r="AD147" s="47"/>
      <c r="AE147" s="47"/>
      <c r="AF147" s="109"/>
    </row>
    <row r="148" spans="1:32">
      <c r="A148">
        <v>145</v>
      </c>
      <c r="B148" t="s">
        <v>497</v>
      </c>
      <c r="C148" t="s">
        <v>498</v>
      </c>
      <c r="D148" t="s">
        <v>499</v>
      </c>
      <c r="E148" s="29">
        <v>86.49</v>
      </c>
      <c r="F148" s="105">
        <v>1.6000000000000001E-3</v>
      </c>
      <c r="G148" t="s">
        <v>58</v>
      </c>
      <c r="H148" t="s">
        <v>58</v>
      </c>
      <c r="I148" s="107" t="s">
        <v>29</v>
      </c>
      <c r="J148" s="1"/>
      <c r="P148" s="32"/>
      <c r="Q148" s="32"/>
      <c r="R148" s="32"/>
      <c r="S148" s="32"/>
      <c r="V148" s="33"/>
      <c r="W148" s="33"/>
      <c r="AD148" s="47"/>
      <c r="AE148" s="47"/>
      <c r="AF148" s="109"/>
    </row>
    <row r="149" spans="1:32">
      <c r="A149">
        <v>146</v>
      </c>
      <c r="B149" t="s">
        <v>500</v>
      </c>
      <c r="C149" t="s">
        <v>501</v>
      </c>
      <c r="D149" t="s">
        <v>502</v>
      </c>
      <c r="E149" s="29">
        <v>74.48</v>
      </c>
      <c r="F149" s="105">
        <v>2.3999999999999998E-3</v>
      </c>
      <c r="G149" t="s">
        <v>31</v>
      </c>
      <c r="H149" t="s">
        <v>30</v>
      </c>
      <c r="I149" s="107" t="s">
        <v>29</v>
      </c>
      <c r="J149" s="1"/>
      <c r="P149" s="32"/>
      <c r="Q149" s="32"/>
      <c r="R149" s="32"/>
      <c r="S149" s="32"/>
      <c r="V149" s="33"/>
      <c r="W149" s="33"/>
      <c r="AD149" s="47"/>
      <c r="AE149" s="47"/>
      <c r="AF149" s="109"/>
    </row>
    <row r="150" spans="1:32">
      <c r="A150">
        <v>147</v>
      </c>
      <c r="B150" t="s">
        <v>503</v>
      </c>
      <c r="C150" t="s">
        <v>504</v>
      </c>
      <c r="D150" t="s">
        <v>505</v>
      </c>
      <c r="E150" s="29">
        <v>74.03</v>
      </c>
      <c r="F150" s="105">
        <v>6.9999999999999999E-4</v>
      </c>
      <c r="G150" t="s">
        <v>31</v>
      </c>
      <c r="H150" t="s">
        <v>30</v>
      </c>
      <c r="I150" s="107" t="s">
        <v>29</v>
      </c>
      <c r="J150" s="1"/>
      <c r="P150" s="32"/>
      <c r="Q150" s="32"/>
      <c r="R150" s="32"/>
      <c r="S150" s="32"/>
      <c r="V150" s="33"/>
      <c r="W150" s="33"/>
      <c r="AD150" s="47"/>
      <c r="AE150" s="47"/>
      <c r="AF150" s="109"/>
    </row>
    <row r="151" spans="1:32">
      <c r="A151">
        <v>148</v>
      </c>
      <c r="B151" t="s">
        <v>506</v>
      </c>
      <c r="C151" t="s">
        <v>507</v>
      </c>
      <c r="D151" t="s">
        <v>508</v>
      </c>
      <c r="E151" s="29">
        <v>73.959999999999994</v>
      </c>
      <c r="F151" s="105">
        <v>1.6000000000000001E-3</v>
      </c>
      <c r="G151" t="s">
        <v>31</v>
      </c>
      <c r="H151" t="s">
        <v>40</v>
      </c>
      <c r="I151" s="107" t="s">
        <v>29</v>
      </c>
      <c r="J151" s="1"/>
      <c r="P151" s="32"/>
      <c r="Q151" s="32"/>
      <c r="R151" s="32"/>
      <c r="S151" s="32"/>
      <c r="V151" s="33"/>
      <c r="W151" s="33"/>
      <c r="AD151" s="47"/>
      <c r="AE151" s="47"/>
      <c r="AF151" s="109"/>
    </row>
    <row r="152" spans="1:32">
      <c r="A152">
        <v>149</v>
      </c>
      <c r="B152" t="s">
        <v>509</v>
      </c>
      <c r="C152" t="s">
        <v>510</v>
      </c>
      <c r="D152" t="s">
        <v>511</v>
      </c>
      <c r="E152" s="29">
        <v>68.84</v>
      </c>
      <c r="F152" s="105">
        <v>1.6000000000000001E-3</v>
      </c>
      <c r="G152" t="s">
        <v>96</v>
      </c>
      <c r="H152" t="s">
        <v>97</v>
      </c>
      <c r="I152" s="107" t="s">
        <v>98</v>
      </c>
      <c r="J152" s="1"/>
      <c r="P152" s="32"/>
      <c r="Q152" s="32"/>
      <c r="R152" s="32"/>
      <c r="S152" s="32"/>
      <c r="V152" s="33"/>
      <c r="W152" s="33"/>
      <c r="AD152" s="47"/>
      <c r="AE152" s="47"/>
      <c r="AF152" s="109"/>
    </row>
    <row r="153" spans="1:32">
      <c r="A153">
        <v>150</v>
      </c>
      <c r="B153" t="s">
        <v>512</v>
      </c>
      <c r="C153" t="s">
        <v>513</v>
      </c>
      <c r="D153" t="s">
        <v>514</v>
      </c>
      <c r="E153" s="29">
        <v>82.48</v>
      </c>
      <c r="F153" s="105">
        <v>1.6000000000000001E-3</v>
      </c>
      <c r="G153" t="s">
        <v>100</v>
      </c>
      <c r="H153" t="s">
        <v>99</v>
      </c>
      <c r="I153" s="107" t="s">
        <v>29</v>
      </c>
      <c r="J153" s="1"/>
      <c r="P153" s="32"/>
      <c r="Q153" s="32"/>
      <c r="R153" s="32"/>
      <c r="S153" s="32"/>
      <c r="V153" s="33"/>
      <c r="W153" s="33"/>
      <c r="AD153" s="47"/>
      <c r="AE153" s="47"/>
      <c r="AF153" s="109"/>
    </row>
    <row r="154" spans="1:32">
      <c r="A154">
        <v>151</v>
      </c>
      <c r="B154" t="s">
        <v>515</v>
      </c>
      <c r="C154" t="s">
        <v>516</v>
      </c>
      <c r="D154" t="s">
        <v>517</v>
      </c>
      <c r="E154" s="29">
        <v>77.28</v>
      </c>
      <c r="F154" s="105">
        <v>1.6000000000000001E-3</v>
      </c>
      <c r="G154" t="s">
        <v>137</v>
      </c>
      <c r="H154" t="s">
        <v>138</v>
      </c>
      <c r="I154" s="107" t="s">
        <v>29</v>
      </c>
      <c r="J154" s="1"/>
      <c r="P154" s="32"/>
      <c r="Q154" s="32"/>
      <c r="R154" s="32"/>
      <c r="S154" s="32"/>
      <c r="V154" s="33"/>
      <c r="W154" s="33"/>
      <c r="AD154" s="47"/>
      <c r="AE154" s="47"/>
      <c r="AF154" s="109"/>
    </row>
    <row r="155" spans="1:32">
      <c r="A155">
        <v>152</v>
      </c>
      <c r="B155" t="s">
        <v>518</v>
      </c>
      <c r="C155" t="s">
        <v>519</v>
      </c>
      <c r="D155" t="s">
        <v>520</v>
      </c>
      <c r="E155" s="29">
        <v>86.96</v>
      </c>
      <c r="F155" s="105">
        <v>1.5E-3</v>
      </c>
      <c r="G155" t="s">
        <v>60</v>
      </c>
      <c r="H155" t="s">
        <v>59</v>
      </c>
      <c r="I155" s="107" t="s">
        <v>29</v>
      </c>
      <c r="J155" s="1"/>
      <c r="P155" s="32"/>
      <c r="Q155" s="32"/>
      <c r="R155" s="32"/>
      <c r="S155" s="32"/>
      <c r="V155" s="33"/>
      <c r="W155" s="33"/>
      <c r="AD155" s="47"/>
      <c r="AE155" s="47"/>
      <c r="AF155" s="109"/>
    </row>
    <row r="156" spans="1:32">
      <c r="A156">
        <v>153</v>
      </c>
      <c r="B156" t="s">
        <v>521</v>
      </c>
      <c r="C156" t="s">
        <v>522</v>
      </c>
      <c r="D156" t="s">
        <v>523</v>
      </c>
      <c r="E156" s="29">
        <v>67.989999999999995</v>
      </c>
      <c r="F156" s="105">
        <v>1.5E-3</v>
      </c>
      <c r="G156" t="s">
        <v>60</v>
      </c>
      <c r="H156" t="s">
        <v>68</v>
      </c>
      <c r="I156" s="107" t="s">
        <v>29</v>
      </c>
      <c r="J156" s="1"/>
      <c r="P156" s="32"/>
      <c r="Q156" s="32"/>
      <c r="R156" s="32"/>
      <c r="S156" s="32"/>
      <c r="V156" s="33"/>
      <c r="W156" s="33"/>
      <c r="AD156" s="47"/>
      <c r="AE156" s="47"/>
      <c r="AF156" s="109"/>
    </row>
    <row r="157" spans="1:32">
      <c r="A157">
        <v>154</v>
      </c>
      <c r="B157" t="s">
        <v>524</v>
      </c>
      <c r="C157" t="s">
        <v>525</v>
      </c>
      <c r="D157" t="s">
        <v>193</v>
      </c>
      <c r="E157" s="29">
        <v>85.83</v>
      </c>
      <c r="F157" s="105">
        <v>1.5E-3</v>
      </c>
      <c r="G157" t="s">
        <v>58</v>
      </c>
      <c r="H157" t="s">
        <v>58</v>
      </c>
      <c r="I157" s="107" t="s">
        <v>29</v>
      </c>
      <c r="J157" s="1"/>
      <c r="P157" s="32"/>
      <c r="Q157" s="32"/>
      <c r="R157" s="32"/>
      <c r="S157" s="32"/>
      <c r="V157" s="33"/>
      <c r="W157" s="33"/>
      <c r="AD157" s="47"/>
      <c r="AE157" s="47"/>
      <c r="AF157" s="109"/>
    </row>
    <row r="158" spans="1:32">
      <c r="A158">
        <v>155</v>
      </c>
      <c r="B158" t="s">
        <v>526</v>
      </c>
      <c r="C158" t="s">
        <v>527</v>
      </c>
      <c r="D158" t="s">
        <v>528</v>
      </c>
      <c r="E158" s="29">
        <v>78.95</v>
      </c>
      <c r="F158" s="105">
        <v>1.5E-3</v>
      </c>
      <c r="G158" t="s">
        <v>31</v>
      </c>
      <c r="H158" t="s">
        <v>40</v>
      </c>
      <c r="I158" s="107" t="s">
        <v>29</v>
      </c>
      <c r="J158" s="1"/>
      <c r="P158" s="32"/>
      <c r="Q158" s="32"/>
      <c r="R158" s="32"/>
      <c r="S158" s="32"/>
      <c r="V158" s="33"/>
      <c r="W158" s="33"/>
      <c r="AD158" s="47"/>
      <c r="AE158" s="47"/>
      <c r="AF158" s="109"/>
    </row>
    <row r="159" spans="1:32">
      <c r="A159">
        <v>156</v>
      </c>
      <c r="B159" t="s">
        <v>529</v>
      </c>
      <c r="C159" t="s">
        <v>530</v>
      </c>
      <c r="D159" t="s">
        <v>531</v>
      </c>
      <c r="E159" s="29">
        <v>71.260000000000005</v>
      </c>
      <c r="F159" s="105">
        <v>1.5E-3</v>
      </c>
      <c r="G159" t="s">
        <v>31</v>
      </c>
      <c r="H159" t="s">
        <v>40</v>
      </c>
      <c r="I159" s="107" t="s">
        <v>29</v>
      </c>
      <c r="J159" s="1"/>
      <c r="P159" s="32"/>
      <c r="Q159" s="32"/>
      <c r="R159" s="32"/>
      <c r="S159" s="32"/>
      <c r="V159" s="33"/>
      <c r="W159" s="33"/>
      <c r="AD159" s="47"/>
      <c r="AE159" s="47"/>
      <c r="AF159" s="109"/>
    </row>
    <row r="160" spans="1:32">
      <c r="A160">
        <v>157</v>
      </c>
      <c r="B160" t="s">
        <v>532</v>
      </c>
      <c r="C160" t="s">
        <v>533</v>
      </c>
      <c r="D160" t="s">
        <v>534</v>
      </c>
      <c r="E160" s="29">
        <v>73.790000000000006</v>
      </c>
      <c r="F160" s="105">
        <v>1.5E-3</v>
      </c>
      <c r="G160" t="s">
        <v>100</v>
      </c>
      <c r="H160" t="s">
        <v>107</v>
      </c>
      <c r="I160" s="107" t="s">
        <v>29</v>
      </c>
      <c r="J160" s="1"/>
      <c r="P160" s="32"/>
      <c r="Q160" s="32"/>
      <c r="R160" s="32"/>
      <c r="S160" s="32"/>
      <c r="V160" s="33"/>
      <c r="W160" s="33"/>
      <c r="AD160" s="47"/>
      <c r="AE160" s="47"/>
      <c r="AF160" s="109"/>
    </row>
    <row r="161" spans="1:32">
      <c r="A161">
        <v>158</v>
      </c>
      <c r="B161" t="s">
        <v>535</v>
      </c>
      <c r="C161" t="s">
        <v>536</v>
      </c>
      <c r="D161" t="s">
        <v>537</v>
      </c>
      <c r="E161" s="29">
        <v>84.64</v>
      </c>
      <c r="F161" s="105">
        <v>1.5E-3</v>
      </c>
      <c r="G161" t="s">
        <v>137</v>
      </c>
      <c r="H161" t="s">
        <v>138</v>
      </c>
      <c r="I161" s="107" t="s">
        <v>29</v>
      </c>
      <c r="J161" s="1"/>
      <c r="P161" s="32"/>
      <c r="Q161" s="32"/>
      <c r="R161" s="32"/>
      <c r="S161" s="32"/>
      <c r="V161" s="33"/>
      <c r="W161" s="33"/>
      <c r="AD161" s="47"/>
      <c r="AE161" s="47"/>
      <c r="AF161" s="109"/>
    </row>
    <row r="162" spans="1:32">
      <c r="A162">
        <v>159</v>
      </c>
      <c r="B162" t="s">
        <v>538</v>
      </c>
      <c r="C162" t="s">
        <v>539</v>
      </c>
      <c r="D162" t="s">
        <v>540</v>
      </c>
      <c r="E162" s="29">
        <v>77.78</v>
      </c>
      <c r="F162" s="105">
        <v>1.4E-3</v>
      </c>
      <c r="G162" t="s">
        <v>60</v>
      </c>
      <c r="H162" t="s">
        <v>59</v>
      </c>
      <c r="I162" s="107" t="s">
        <v>29</v>
      </c>
      <c r="J162" s="1"/>
      <c r="P162" s="32"/>
      <c r="Q162" s="32"/>
      <c r="R162" s="32"/>
      <c r="S162" s="32"/>
      <c r="V162" s="33"/>
      <c r="W162" s="33"/>
      <c r="AD162" s="47"/>
      <c r="AE162" s="47"/>
      <c r="AF162" s="109"/>
    </row>
    <row r="163" spans="1:32">
      <c r="A163">
        <v>160</v>
      </c>
      <c r="B163" t="s">
        <v>541</v>
      </c>
      <c r="C163" t="s">
        <v>542</v>
      </c>
      <c r="D163" t="s">
        <v>543</v>
      </c>
      <c r="E163" s="29">
        <v>79.97</v>
      </c>
      <c r="F163" s="105">
        <v>1.4E-3</v>
      </c>
      <c r="G163" t="s">
        <v>60</v>
      </c>
      <c r="H163" t="s">
        <v>68</v>
      </c>
      <c r="I163" s="107" t="s">
        <v>29</v>
      </c>
      <c r="J163" s="1"/>
      <c r="P163" s="32"/>
      <c r="Q163" s="32"/>
      <c r="R163" s="32"/>
      <c r="S163" s="32"/>
      <c r="V163" s="33"/>
      <c r="W163" s="33"/>
      <c r="AD163" s="47"/>
      <c r="AE163" s="47"/>
      <c r="AF163" s="109"/>
    </row>
    <row r="164" spans="1:32">
      <c r="A164">
        <v>161</v>
      </c>
      <c r="B164" t="s">
        <v>544</v>
      </c>
      <c r="C164" t="s">
        <v>545</v>
      </c>
      <c r="D164" t="s">
        <v>546</v>
      </c>
      <c r="E164" s="29">
        <v>82.71</v>
      </c>
      <c r="F164" s="105">
        <v>1.4E-3</v>
      </c>
      <c r="G164" t="s">
        <v>58</v>
      </c>
      <c r="H164" t="s">
        <v>58</v>
      </c>
      <c r="I164" s="107" t="s">
        <v>29</v>
      </c>
      <c r="J164" s="1"/>
      <c r="P164" s="32"/>
      <c r="Q164" s="32"/>
      <c r="R164" s="32"/>
      <c r="S164" s="32"/>
      <c r="V164" s="33"/>
      <c r="W164" s="33"/>
      <c r="AD164" s="47"/>
      <c r="AE164" s="47"/>
      <c r="AF164" s="109"/>
    </row>
    <row r="165" spans="1:32">
      <c r="A165">
        <v>162</v>
      </c>
      <c r="B165" t="s">
        <v>547</v>
      </c>
      <c r="C165" t="s">
        <v>548</v>
      </c>
      <c r="D165" t="s">
        <v>549</v>
      </c>
      <c r="E165" s="29">
        <v>73.7</v>
      </c>
      <c r="F165" s="105">
        <v>5.9999999999999995E-4</v>
      </c>
      <c r="G165" t="s">
        <v>31</v>
      </c>
      <c r="H165" t="s">
        <v>30</v>
      </c>
      <c r="I165" s="107" t="s">
        <v>29</v>
      </c>
      <c r="J165" s="1"/>
      <c r="P165" s="32"/>
      <c r="Q165" s="32"/>
      <c r="R165" s="32"/>
      <c r="S165" s="32"/>
      <c r="V165" s="33"/>
      <c r="W165" s="33"/>
      <c r="AD165" s="47"/>
      <c r="AE165" s="47"/>
      <c r="AF165" s="109"/>
    </row>
    <row r="166" spans="1:32">
      <c r="A166">
        <v>163</v>
      </c>
      <c r="B166" t="s">
        <v>550</v>
      </c>
      <c r="C166" t="s">
        <v>551</v>
      </c>
      <c r="D166" t="s">
        <v>552</v>
      </c>
      <c r="E166" s="29">
        <v>81.96</v>
      </c>
      <c r="F166" s="105">
        <v>1.4E-3</v>
      </c>
      <c r="G166" t="s">
        <v>48</v>
      </c>
      <c r="H166" t="s">
        <v>49</v>
      </c>
      <c r="I166" s="107" t="s">
        <v>29</v>
      </c>
      <c r="J166" s="1"/>
      <c r="P166" s="32"/>
      <c r="Q166" s="32"/>
      <c r="R166" s="32"/>
      <c r="S166" s="32"/>
      <c r="V166" s="33"/>
      <c r="W166" s="33"/>
      <c r="AD166" s="47"/>
      <c r="AE166" s="47"/>
      <c r="AF166" s="109"/>
    </row>
    <row r="167" spans="1:32">
      <c r="A167">
        <v>164</v>
      </c>
      <c r="B167" t="s">
        <v>553</v>
      </c>
      <c r="C167" t="s">
        <v>554</v>
      </c>
      <c r="D167" t="s">
        <v>555</v>
      </c>
      <c r="E167" s="29">
        <v>78.650000000000006</v>
      </c>
      <c r="F167" s="105">
        <v>1.4E-3</v>
      </c>
      <c r="G167" t="s">
        <v>100</v>
      </c>
      <c r="H167" t="s">
        <v>114</v>
      </c>
      <c r="I167" s="107" t="s">
        <v>29</v>
      </c>
      <c r="J167" s="1"/>
      <c r="P167" s="32"/>
      <c r="Q167" s="32"/>
      <c r="R167" s="32"/>
      <c r="S167" s="32"/>
      <c r="V167" s="33"/>
      <c r="W167" s="33"/>
      <c r="AD167" s="47"/>
      <c r="AE167" s="47"/>
      <c r="AF167" s="109"/>
    </row>
    <row r="168" spans="1:32">
      <c r="A168">
        <v>165</v>
      </c>
      <c r="B168" t="s">
        <v>556</v>
      </c>
      <c r="C168" t="s">
        <v>557</v>
      </c>
      <c r="D168" t="s">
        <v>193</v>
      </c>
      <c r="E168" s="29">
        <v>85.83</v>
      </c>
      <c r="F168" s="105">
        <v>1.4E-3</v>
      </c>
      <c r="G168" t="s">
        <v>137</v>
      </c>
      <c r="H168" t="s">
        <v>138</v>
      </c>
      <c r="I168" s="107" t="s">
        <v>29</v>
      </c>
      <c r="J168" s="1"/>
      <c r="P168" s="32"/>
      <c r="Q168" s="32"/>
      <c r="R168" s="32"/>
      <c r="S168" s="32"/>
      <c r="V168" s="33"/>
      <c r="W168" s="33"/>
      <c r="AD168" s="47"/>
      <c r="AE168" s="47"/>
      <c r="AF168" s="109"/>
    </row>
    <row r="169" spans="1:32">
      <c r="A169">
        <v>166</v>
      </c>
      <c r="B169" t="s">
        <v>558</v>
      </c>
      <c r="C169" t="s">
        <v>559</v>
      </c>
      <c r="D169" t="s">
        <v>560</v>
      </c>
      <c r="E169" s="29">
        <v>58.44</v>
      </c>
      <c r="F169" s="105">
        <v>1.2999999999999999E-3</v>
      </c>
      <c r="G169" t="s">
        <v>27</v>
      </c>
      <c r="H169" t="s">
        <v>28</v>
      </c>
      <c r="I169" s="107" t="s">
        <v>29</v>
      </c>
      <c r="J169" s="1"/>
      <c r="P169" s="32"/>
      <c r="Q169" s="32"/>
      <c r="R169" s="32"/>
      <c r="S169" s="32"/>
      <c r="V169" s="33"/>
      <c r="W169" s="33"/>
      <c r="AD169" s="47"/>
      <c r="AE169" s="47"/>
      <c r="AF169" s="109"/>
    </row>
    <row r="170" spans="1:32">
      <c r="A170">
        <v>167</v>
      </c>
      <c r="B170" t="s">
        <v>561</v>
      </c>
      <c r="C170" t="s">
        <v>562</v>
      </c>
      <c r="D170" t="s">
        <v>563</v>
      </c>
      <c r="E170" s="29">
        <v>90.64</v>
      </c>
      <c r="F170" s="105">
        <v>1.2999999999999999E-3</v>
      </c>
      <c r="G170" t="s">
        <v>27</v>
      </c>
      <c r="H170" t="s">
        <v>39</v>
      </c>
      <c r="I170" s="107" t="s">
        <v>29</v>
      </c>
      <c r="J170" s="1"/>
      <c r="P170" s="32"/>
      <c r="Q170" s="32"/>
      <c r="R170" s="32"/>
      <c r="S170" s="32"/>
      <c r="V170" s="33"/>
      <c r="W170" s="33"/>
      <c r="AD170" s="47"/>
      <c r="AE170" s="47"/>
      <c r="AF170" s="109"/>
    </row>
    <row r="171" spans="1:32">
      <c r="A171">
        <v>168</v>
      </c>
      <c r="B171" t="s">
        <v>564</v>
      </c>
      <c r="C171" t="s">
        <v>565</v>
      </c>
      <c r="D171" t="s">
        <v>566</v>
      </c>
      <c r="E171" s="29">
        <v>66.05</v>
      </c>
      <c r="F171" s="105">
        <v>1.2999999999999999E-3</v>
      </c>
      <c r="G171" t="s">
        <v>58</v>
      </c>
      <c r="H171" t="s">
        <v>58</v>
      </c>
      <c r="I171" s="107" t="s">
        <v>29</v>
      </c>
      <c r="J171" s="1"/>
      <c r="P171" s="32"/>
      <c r="Q171" s="32"/>
      <c r="R171" s="32"/>
      <c r="S171" s="32"/>
      <c r="V171" s="33"/>
      <c r="W171" s="33"/>
      <c r="AD171" s="47"/>
      <c r="AE171" s="47"/>
      <c r="AF171" s="109"/>
    </row>
    <row r="172" spans="1:32">
      <c r="A172">
        <v>169</v>
      </c>
      <c r="B172" t="s">
        <v>567</v>
      </c>
      <c r="C172" t="s">
        <v>568</v>
      </c>
      <c r="D172" t="s">
        <v>569</v>
      </c>
      <c r="E172" s="29">
        <v>73.23</v>
      </c>
      <c r="F172" s="105">
        <v>1.8E-3</v>
      </c>
      <c r="G172" t="s">
        <v>31</v>
      </c>
      <c r="H172" t="s">
        <v>30</v>
      </c>
      <c r="I172" s="107" t="s">
        <v>29</v>
      </c>
      <c r="J172" s="1"/>
      <c r="P172" s="32"/>
      <c r="Q172" s="32"/>
      <c r="R172" s="32"/>
      <c r="S172" s="32"/>
      <c r="V172" s="33"/>
      <c r="W172" s="33"/>
      <c r="AD172" s="47"/>
      <c r="AE172" s="47"/>
      <c r="AF172" s="109"/>
    </row>
    <row r="173" spans="1:32">
      <c r="A173">
        <v>170</v>
      </c>
      <c r="B173" t="s">
        <v>570</v>
      </c>
      <c r="C173" t="s">
        <v>571</v>
      </c>
      <c r="D173" t="s">
        <v>294</v>
      </c>
      <c r="E173" s="29">
        <v>82.75</v>
      </c>
      <c r="F173" s="105">
        <v>1.2999999999999999E-3</v>
      </c>
      <c r="G173" t="s">
        <v>137</v>
      </c>
      <c r="H173" t="s">
        <v>138</v>
      </c>
      <c r="I173" s="107" t="s">
        <v>29</v>
      </c>
      <c r="J173" s="1"/>
      <c r="P173" s="32"/>
      <c r="Q173" s="32"/>
      <c r="R173" s="32"/>
      <c r="S173" s="32"/>
      <c r="V173" s="33"/>
      <c r="W173" s="33"/>
      <c r="AD173" s="47"/>
      <c r="AE173" s="47"/>
      <c r="AF173" s="109"/>
    </row>
    <row r="174" spans="1:32">
      <c r="A174">
        <v>171</v>
      </c>
      <c r="B174" t="s">
        <v>572</v>
      </c>
      <c r="C174" t="s">
        <v>573</v>
      </c>
      <c r="D174" t="s">
        <v>574</v>
      </c>
      <c r="E174" s="29">
        <v>61.84</v>
      </c>
      <c r="F174" s="105">
        <v>1.1999999999999999E-3</v>
      </c>
      <c r="G174" t="s">
        <v>60</v>
      </c>
      <c r="H174" t="s">
        <v>59</v>
      </c>
      <c r="I174" s="107" t="s">
        <v>29</v>
      </c>
      <c r="J174" s="1"/>
      <c r="P174" s="32"/>
      <c r="Q174" s="32"/>
      <c r="R174" s="32"/>
      <c r="S174" s="32"/>
      <c r="V174" s="33"/>
      <c r="W174" s="33"/>
      <c r="AD174" s="47"/>
      <c r="AE174" s="47"/>
      <c r="AF174" s="109"/>
    </row>
    <row r="175" spans="1:32">
      <c r="A175">
        <v>172</v>
      </c>
      <c r="B175" t="s">
        <v>575</v>
      </c>
      <c r="C175" t="s">
        <v>576</v>
      </c>
      <c r="D175" t="s">
        <v>577</v>
      </c>
      <c r="E175" s="29">
        <v>50.94</v>
      </c>
      <c r="F175" s="105">
        <v>1.1999999999999999E-3</v>
      </c>
      <c r="G175" t="s">
        <v>60</v>
      </c>
      <c r="H175" t="s">
        <v>59</v>
      </c>
      <c r="I175" s="107" t="s">
        <v>29</v>
      </c>
      <c r="J175" s="1"/>
      <c r="P175" s="32"/>
      <c r="Q175" s="32"/>
      <c r="R175" s="32"/>
      <c r="S175" s="32"/>
      <c r="V175" s="33"/>
      <c r="W175" s="33"/>
      <c r="AD175" s="47"/>
      <c r="AE175" s="47"/>
      <c r="AF175" s="109"/>
    </row>
    <row r="176" spans="1:32">
      <c r="A176">
        <v>173</v>
      </c>
      <c r="B176" t="s">
        <v>578</v>
      </c>
      <c r="C176" t="s">
        <v>579</v>
      </c>
      <c r="D176" t="s">
        <v>580</v>
      </c>
      <c r="E176" s="29">
        <v>85.25</v>
      </c>
      <c r="F176" s="105">
        <v>1.1999999999999999E-3</v>
      </c>
      <c r="G176" t="s">
        <v>60</v>
      </c>
      <c r="H176" t="s">
        <v>68</v>
      </c>
      <c r="I176" s="107" t="s">
        <v>29</v>
      </c>
      <c r="J176" s="1"/>
      <c r="P176" s="32"/>
      <c r="Q176" s="32"/>
      <c r="R176" s="32"/>
      <c r="S176" s="32"/>
      <c r="V176" s="33"/>
      <c r="W176" s="33"/>
      <c r="AD176" s="47"/>
      <c r="AE176" s="47"/>
      <c r="AF176" s="109"/>
    </row>
    <row r="177" spans="1:32">
      <c r="A177">
        <v>174</v>
      </c>
      <c r="B177" t="s">
        <v>581</v>
      </c>
      <c r="C177" t="s">
        <v>582</v>
      </c>
      <c r="D177" t="s">
        <v>583</v>
      </c>
      <c r="E177" s="29">
        <v>69.540000000000006</v>
      </c>
      <c r="F177" s="105">
        <v>1.1999999999999999E-3</v>
      </c>
      <c r="G177" t="s">
        <v>58</v>
      </c>
      <c r="H177" t="s">
        <v>58</v>
      </c>
      <c r="I177" s="107" t="s">
        <v>29</v>
      </c>
      <c r="J177" s="1"/>
      <c r="P177" s="32"/>
      <c r="Q177" s="32"/>
      <c r="R177" s="32"/>
      <c r="S177" s="32"/>
      <c r="V177" s="33"/>
      <c r="W177" s="33"/>
      <c r="AD177" s="47"/>
      <c r="AE177" s="47"/>
      <c r="AF177" s="109"/>
    </row>
    <row r="178" spans="1:32">
      <c r="A178">
        <v>175</v>
      </c>
      <c r="B178" t="s">
        <v>584</v>
      </c>
      <c r="C178" t="s">
        <v>585</v>
      </c>
      <c r="D178" t="s">
        <v>586</v>
      </c>
      <c r="E178" s="29">
        <v>82.58</v>
      </c>
      <c r="F178" s="105">
        <v>1.1999999999999999E-3</v>
      </c>
      <c r="G178" t="s">
        <v>58</v>
      </c>
      <c r="H178" t="s">
        <v>58</v>
      </c>
      <c r="I178" s="107" t="s">
        <v>29</v>
      </c>
      <c r="J178" s="1"/>
      <c r="P178" s="32"/>
      <c r="Q178" s="32"/>
      <c r="R178" s="32"/>
      <c r="S178" s="32"/>
      <c r="V178" s="33"/>
      <c r="W178" s="33"/>
      <c r="AD178" s="47"/>
      <c r="AE178" s="47"/>
      <c r="AF178" s="109"/>
    </row>
    <row r="179" spans="1:32">
      <c r="A179">
        <v>176</v>
      </c>
      <c r="B179" t="s">
        <v>587</v>
      </c>
      <c r="C179" t="s">
        <v>588</v>
      </c>
      <c r="D179" t="s">
        <v>589</v>
      </c>
      <c r="E179" s="29">
        <v>72.53</v>
      </c>
      <c r="F179" s="105">
        <v>1.1999999999999999E-3</v>
      </c>
      <c r="G179" t="s">
        <v>58</v>
      </c>
      <c r="H179" t="s">
        <v>58</v>
      </c>
      <c r="I179" s="107" t="s">
        <v>29</v>
      </c>
      <c r="J179" s="1"/>
      <c r="P179" s="32"/>
      <c r="Q179" s="32"/>
      <c r="R179" s="32"/>
      <c r="S179" s="32"/>
      <c r="V179" s="33"/>
      <c r="W179" s="33"/>
      <c r="AD179" s="47"/>
      <c r="AE179" s="47"/>
      <c r="AF179" s="109"/>
    </row>
    <row r="180" spans="1:32">
      <c r="A180">
        <v>177</v>
      </c>
      <c r="B180" t="s">
        <v>590</v>
      </c>
      <c r="C180" t="s">
        <v>591</v>
      </c>
      <c r="D180" t="s">
        <v>592</v>
      </c>
      <c r="E180" s="29">
        <v>73.680000000000007</v>
      </c>
      <c r="F180" s="105">
        <v>1.1999999999999999E-3</v>
      </c>
      <c r="G180" t="s">
        <v>31</v>
      </c>
      <c r="H180" t="s">
        <v>40</v>
      </c>
      <c r="I180" s="107" t="s">
        <v>29</v>
      </c>
      <c r="J180" s="1"/>
      <c r="P180" s="32"/>
      <c r="Q180" s="32"/>
      <c r="R180" s="32"/>
      <c r="S180" s="32"/>
      <c r="V180" s="33"/>
      <c r="W180" s="33"/>
      <c r="AD180" s="47"/>
      <c r="AE180" s="47"/>
      <c r="AF180" s="109"/>
    </row>
    <row r="181" spans="1:32">
      <c r="A181">
        <v>178</v>
      </c>
      <c r="B181" t="s">
        <v>593</v>
      </c>
      <c r="C181" t="s">
        <v>594</v>
      </c>
      <c r="D181" t="s">
        <v>595</v>
      </c>
      <c r="E181" s="29">
        <v>72.709999999999994</v>
      </c>
      <c r="F181" s="105">
        <v>8.9999999999999993E-3</v>
      </c>
      <c r="G181" t="s">
        <v>31</v>
      </c>
      <c r="H181" t="s">
        <v>30</v>
      </c>
      <c r="I181" s="107" t="s">
        <v>29</v>
      </c>
      <c r="J181" s="1"/>
      <c r="L181" s="17" t="s">
        <v>157</v>
      </c>
      <c r="M181" s="17" t="s">
        <v>137</v>
      </c>
      <c r="N181" s="18">
        <f>SUMIFS(F:F,H:H,L181)</f>
        <v>1.5999999999999997E-2</v>
      </c>
      <c r="O181" s="17">
        <f>COUNTIFS(H:H,L181)</f>
        <v>17</v>
      </c>
      <c r="P181" s="32"/>
      <c r="Q181" s="32"/>
      <c r="R181" s="32"/>
      <c r="S181" s="32"/>
      <c r="V181" s="33"/>
      <c r="W181" s="33"/>
      <c r="AD181" s="47"/>
      <c r="AE181" s="47"/>
      <c r="AF181" s="109"/>
    </row>
    <row r="182" spans="1:32">
      <c r="A182">
        <v>179</v>
      </c>
      <c r="B182" t="s">
        <v>233</v>
      </c>
      <c r="C182" t="s">
        <v>234</v>
      </c>
      <c r="D182" t="s">
        <v>235</v>
      </c>
      <c r="E182" s="29">
        <v>69.03</v>
      </c>
      <c r="F182" s="105">
        <v>1.1999999999999999E-3</v>
      </c>
      <c r="G182" t="s">
        <v>96</v>
      </c>
      <c r="H182" t="s">
        <v>139</v>
      </c>
      <c r="I182" s="107" t="s">
        <v>29</v>
      </c>
      <c r="J182" s="1"/>
      <c r="P182" s="32"/>
      <c r="Q182" s="32"/>
      <c r="R182" s="32"/>
      <c r="S182" s="32"/>
      <c r="V182" s="33"/>
      <c r="W182" s="33"/>
      <c r="AD182" s="47"/>
      <c r="AE182" s="47"/>
      <c r="AF182" s="109"/>
    </row>
    <row r="183" spans="1:32">
      <c r="A183">
        <v>180</v>
      </c>
      <c r="B183" t="s">
        <v>596</v>
      </c>
      <c r="C183" t="s">
        <v>597</v>
      </c>
      <c r="D183" t="s">
        <v>598</v>
      </c>
      <c r="E183" s="29">
        <v>79.540000000000006</v>
      </c>
      <c r="F183" s="105">
        <v>1.1999999999999999E-3</v>
      </c>
      <c r="G183" t="s">
        <v>48</v>
      </c>
      <c r="H183" t="s">
        <v>49</v>
      </c>
      <c r="I183" s="107" t="s">
        <v>29</v>
      </c>
      <c r="J183" s="1"/>
      <c r="P183" s="32"/>
      <c r="Q183" s="32"/>
      <c r="R183" s="32"/>
      <c r="S183" s="32"/>
      <c r="V183" s="33"/>
      <c r="W183" s="33"/>
      <c r="AD183" s="47"/>
      <c r="AE183" s="47"/>
      <c r="AF183" s="109"/>
    </row>
    <row r="184" spans="1:32">
      <c r="A184">
        <v>181</v>
      </c>
      <c r="B184" t="s">
        <v>599</v>
      </c>
      <c r="C184" t="s">
        <v>600</v>
      </c>
      <c r="D184" t="s">
        <v>601</v>
      </c>
      <c r="E184" s="29">
        <v>67.510000000000005</v>
      </c>
      <c r="F184" s="105">
        <v>1.1000000000000001E-3</v>
      </c>
      <c r="G184" t="s">
        <v>137</v>
      </c>
      <c r="H184" t="s">
        <v>138</v>
      </c>
      <c r="I184" s="107" t="s">
        <v>29</v>
      </c>
      <c r="J184" s="1"/>
      <c r="P184" s="32"/>
      <c r="Q184" s="32"/>
      <c r="R184" s="32"/>
      <c r="S184" s="32"/>
      <c r="V184" s="33"/>
      <c r="W184" s="33"/>
      <c r="AD184" s="47"/>
      <c r="AE184" s="47"/>
      <c r="AF184" s="109"/>
    </row>
    <row r="185" spans="1:32">
      <c r="A185">
        <v>182</v>
      </c>
      <c r="B185" t="s">
        <v>602</v>
      </c>
      <c r="C185" t="s">
        <v>603</v>
      </c>
      <c r="D185" t="s">
        <v>604</v>
      </c>
      <c r="E185" s="29">
        <v>75.63</v>
      </c>
      <c r="F185" s="105">
        <v>1.1000000000000001E-3</v>
      </c>
      <c r="G185" t="s">
        <v>146</v>
      </c>
      <c r="H185" t="s">
        <v>146</v>
      </c>
      <c r="I185" s="107" t="s">
        <v>29</v>
      </c>
      <c r="J185" s="1"/>
      <c r="P185" s="32"/>
      <c r="Q185" s="32"/>
      <c r="R185" s="32"/>
      <c r="S185" s="32"/>
      <c r="V185" s="33"/>
      <c r="W185" s="33"/>
      <c r="AD185" s="47"/>
      <c r="AE185" s="47"/>
      <c r="AF185" s="109"/>
    </row>
    <row r="186" spans="1:32">
      <c r="A186">
        <v>183</v>
      </c>
      <c r="B186" t="s">
        <v>605</v>
      </c>
      <c r="C186" t="s">
        <v>606</v>
      </c>
      <c r="D186" t="s">
        <v>607</v>
      </c>
      <c r="E186" s="29">
        <v>86.86</v>
      </c>
      <c r="F186" s="105">
        <v>1.1000000000000001E-3</v>
      </c>
      <c r="G186" t="s">
        <v>127</v>
      </c>
      <c r="H186" t="s">
        <v>127</v>
      </c>
      <c r="I186" s="107" t="s">
        <v>98</v>
      </c>
      <c r="J186" s="1"/>
      <c r="P186" s="32"/>
      <c r="Q186" s="32"/>
      <c r="R186" s="32"/>
      <c r="S186" s="32"/>
      <c r="V186" s="33"/>
      <c r="W186" s="33"/>
      <c r="AD186" s="47"/>
      <c r="AE186" s="47"/>
      <c r="AF186" s="109"/>
    </row>
    <row r="187" spans="1:32">
      <c r="A187">
        <v>184</v>
      </c>
      <c r="B187" t="s">
        <v>608</v>
      </c>
      <c r="C187" t="s">
        <v>609</v>
      </c>
      <c r="D187" t="s">
        <v>610</v>
      </c>
      <c r="E187" s="29">
        <v>76.41</v>
      </c>
      <c r="F187" s="105">
        <v>1.1000000000000001E-3</v>
      </c>
      <c r="G187" t="s">
        <v>127</v>
      </c>
      <c r="H187" t="s">
        <v>127</v>
      </c>
      <c r="I187" s="107" t="s">
        <v>29</v>
      </c>
      <c r="J187" s="1"/>
      <c r="P187" s="32"/>
      <c r="Q187" s="32"/>
      <c r="R187" s="32"/>
      <c r="S187" s="32"/>
      <c r="V187" s="33"/>
      <c r="W187" s="33"/>
      <c r="AD187" s="47"/>
      <c r="AE187" s="47"/>
      <c r="AF187" s="109"/>
    </row>
    <row r="188" spans="1:32">
      <c r="A188">
        <v>185</v>
      </c>
      <c r="B188" t="s">
        <v>611</v>
      </c>
      <c r="C188" t="s">
        <v>612</v>
      </c>
      <c r="D188" t="s">
        <v>613</v>
      </c>
      <c r="E188" s="29">
        <v>83.65</v>
      </c>
      <c r="F188" s="105">
        <v>1.1000000000000001E-3</v>
      </c>
      <c r="G188" t="s">
        <v>127</v>
      </c>
      <c r="H188" t="s">
        <v>127</v>
      </c>
      <c r="I188" s="107" t="s">
        <v>29</v>
      </c>
      <c r="J188" s="1"/>
      <c r="P188" s="32"/>
      <c r="Q188" s="32"/>
      <c r="R188" s="32"/>
      <c r="S188" s="32"/>
      <c r="V188" s="33"/>
      <c r="W188" s="33"/>
      <c r="AD188" s="47"/>
      <c r="AE188" s="47"/>
      <c r="AF188" s="109"/>
    </row>
    <row r="189" spans="1:32">
      <c r="A189">
        <v>186</v>
      </c>
      <c r="B189" t="s">
        <v>614</v>
      </c>
      <c r="C189" t="s">
        <v>615</v>
      </c>
      <c r="D189" t="s">
        <v>616</v>
      </c>
      <c r="E189" s="29">
        <v>64.88</v>
      </c>
      <c r="F189" s="105">
        <v>1.1000000000000001E-3</v>
      </c>
      <c r="G189" t="s">
        <v>60</v>
      </c>
      <c r="H189" t="s">
        <v>68</v>
      </c>
      <c r="I189" s="107" t="s">
        <v>29</v>
      </c>
      <c r="J189" s="1"/>
      <c r="P189" s="32"/>
      <c r="Q189" s="32"/>
      <c r="R189" s="32"/>
      <c r="S189" s="32"/>
      <c r="V189" s="33"/>
      <c r="W189" s="33"/>
      <c r="AD189" s="47"/>
      <c r="AE189" s="47"/>
      <c r="AF189" s="109"/>
    </row>
    <row r="190" spans="1:32">
      <c r="A190">
        <v>187</v>
      </c>
      <c r="B190" t="s">
        <v>617</v>
      </c>
      <c r="C190" t="s">
        <v>618</v>
      </c>
      <c r="D190" t="s">
        <v>619</v>
      </c>
      <c r="E190" s="29">
        <v>85.75</v>
      </c>
      <c r="F190" s="105">
        <v>1.1000000000000001E-3</v>
      </c>
      <c r="G190" t="s">
        <v>60</v>
      </c>
      <c r="H190" t="s">
        <v>59</v>
      </c>
      <c r="I190" s="107" t="s">
        <v>29</v>
      </c>
      <c r="J190" s="1"/>
      <c r="P190" s="32"/>
      <c r="Q190" s="32"/>
      <c r="R190" s="32"/>
      <c r="S190" s="32"/>
      <c r="V190" s="33"/>
      <c r="W190" s="33"/>
      <c r="AD190" s="47"/>
      <c r="AE190" s="47"/>
      <c r="AF190" s="109"/>
    </row>
    <row r="191" spans="1:32">
      <c r="A191">
        <v>188</v>
      </c>
      <c r="B191" t="s">
        <v>620</v>
      </c>
      <c r="C191" t="s">
        <v>621</v>
      </c>
      <c r="D191" t="s">
        <v>622</v>
      </c>
      <c r="E191" s="29">
        <v>69.08</v>
      </c>
      <c r="F191" s="105">
        <v>1.1000000000000001E-3</v>
      </c>
      <c r="G191" t="s">
        <v>60</v>
      </c>
      <c r="H191" t="s">
        <v>59</v>
      </c>
      <c r="I191" s="107" t="s">
        <v>29</v>
      </c>
      <c r="J191" s="1"/>
      <c r="P191" s="32"/>
      <c r="Q191" s="32"/>
      <c r="R191" s="32"/>
      <c r="S191" s="32"/>
      <c r="V191" s="33"/>
      <c r="W191" s="33"/>
      <c r="AD191" s="47"/>
      <c r="AE191" s="47"/>
      <c r="AF191" s="109"/>
    </row>
    <row r="192" spans="1:32">
      <c r="A192">
        <v>189</v>
      </c>
      <c r="B192" t="s">
        <v>623</v>
      </c>
      <c r="C192" t="s">
        <v>624</v>
      </c>
      <c r="D192" t="s">
        <v>625</v>
      </c>
      <c r="E192" s="29">
        <v>57.35</v>
      </c>
      <c r="F192" s="105">
        <v>1.1000000000000001E-3</v>
      </c>
      <c r="G192" t="s">
        <v>60</v>
      </c>
      <c r="H192" t="s">
        <v>59</v>
      </c>
      <c r="I192" s="107" t="s">
        <v>29</v>
      </c>
      <c r="J192" s="1"/>
      <c r="P192" s="32"/>
      <c r="Q192" s="32"/>
      <c r="R192" s="32"/>
      <c r="S192" s="32"/>
      <c r="V192" s="33"/>
      <c r="W192" s="33"/>
      <c r="AD192" s="47"/>
      <c r="AE192" s="47"/>
      <c r="AF192" s="109"/>
    </row>
    <row r="193" spans="1:32">
      <c r="A193">
        <v>190</v>
      </c>
      <c r="B193" t="s">
        <v>626</v>
      </c>
      <c r="C193" t="s">
        <v>627</v>
      </c>
      <c r="D193" t="s">
        <v>628</v>
      </c>
      <c r="E193" s="29">
        <v>75.790000000000006</v>
      </c>
      <c r="F193" s="105">
        <v>1.1000000000000001E-3</v>
      </c>
      <c r="G193" t="s">
        <v>58</v>
      </c>
      <c r="H193" t="s">
        <v>58</v>
      </c>
      <c r="I193" s="107" t="s">
        <v>29</v>
      </c>
      <c r="J193" s="1"/>
      <c r="P193" s="32"/>
      <c r="Q193" s="32"/>
      <c r="R193" s="32"/>
      <c r="S193" s="32"/>
      <c r="V193" s="33"/>
      <c r="W193" s="33"/>
      <c r="AD193" s="47"/>
      <c r="AE193" s="47"/>
      <c r="AF193" s="109"/>
    </row>
    <row r="194" spans="1:32">
      <c r="A194">
        <v>191</v>
      </c>
      <c r="B194" t="s">
        <v>629</v>
      </c>
      <c r="C194" t="s">
        <v>630</v>
      </c>
      <c r="D194" t="s">
        <v>631</v>
      </c>
      <c r="E194" s="29">
        <v>68.069999999999993</v>
      </c>
      <c r="F194" s="105">
        <v>1.1000000000000001E-3</v>
      </c>
      <c r="G194" t="s">
        <v>31</v>
      </c>
      <c r="H194" t="s">
        <v>50</v>
      </c>
      <c r="I194" s="107" t="s">
        <v>29</v>
      </c>
      <c r="J194" s="1"/>
      <c r="P194" s="32"/>
      <c r="Q194" s="32"/>
      <c r="R194" s="32"/>
      <c r="S194" s="32"/>
      <c r="V194" s="33"/>
      <c r="W194" s="33"/>
      <c r="AD194" s="47"/>
      <c r="AE194" s="47"/>
      <c r="AF194" s="109"/>
    </row>
    <row r="195" spans="1:32">
      <c r="A195">
        <v>192</v>
      </c>
      <c r="B195" t="s">
        <v>632</v>
      </c>
      <c r="C195" t="s">
        <v>633</v>
      </c>
      <c r="D195" t="s">
        <v>634</v>
      </c>
      <c r="E195" s="29">
        <v>66.819999999999993</v>
      </c>
      <c r="F195" s="105">
        <v>1.1000000000000001E-3</v>
      </c>
      <c r="G195" t="s">
        <v>31</v>
      </c>
      <c r="H195" t="s">
        <v>50</v>
      </c>
      <c r="I195" s="107" t="s">
        <v>29</v>
      </c>
      <c r="J195" s="1"/>
      <c r="P195" s="32"/>
      <c r="Q195" s="32"/>
      <c r="R195" s="32"/>
      <c r="S195" s="32"/>
      <c r="V195" s="33"/>
      <c r="W195" s="33"/>
      <c r="AD195" s="47"/>
      <c r="AE195" s="47"/>
      <c r="AF195" s="109"/>
    </row>
    <row r="196" spans="1:32">
      <c r="A196">
        <v>193</v>
      </c>
      <c r="B196" t="s">
        <v>635</v>
      </c>
      <c r="C196" t="s">
        <v>636</v>
      </c>
      <c r="D196" t="s">
        <v>595</v>
      </c>
      <c r="E196" s="29">
        <v>72.709999999999994</v>
      </c>
      <c r="F196" s="105">
        <v>1.1999999999999999E-3</v>
      </c>
      <c r="G196" t="s">
        <v>31</v>
      </c>
      <c r="H196" t="s">
        <v>30</v>
      </c>
      <c r="I196" s="107" t="s">
        <v>29</v>
      </c>
      <c r="J196" s="1"/>
      <c r="P196" s="32"/>
      <c r="Q196" s="32"/>
      <c r="R196" s="32"/>
      <c r="S196" s="32"/>
      <c r="V196" s="33"/>
      <c r="W196" s="33"/>
      <c r="AD196" s="47"/>
      <c r="AE196" s="47"/>
      <c r="AF196" s="109"/>
    </row>
    <row r="197" spans="1:32">
      <c r="A197">
        <v>194</v>
      </c>
      <c r="B197" t="s">
        <v>637</v>
      </c>
      <c r="C197" t="s">
        <v>638</v>
      </c>
      <c r="D197" t="s">
        <v>639</v>
      </c>
      <c r="E197" s="29">
        <v>87.96</v>
      </c>
      <c r="F197" s="105">
        <v>1.1000000000000001E-3</v>
      </c>
      <c r="G197" t="s">
        <v>96</v>
      </c>
      <c r="H197" t="s">
        <v>97</v>
      </c>
      <c r="I197" s="107" t="s">
        <v>98</v>
      </c>
      <c r="J197" s="1"/>
      <c r="P197" s="32"/>
      <c r="Q197" s="32"/>
      <c r="R197" s="32"/>
      <c r="S197" s="32"/>
      <c r="V197" s="33"/>
      <c r="W197" s="33"/>
      <c r="AD197" s="47"/>
      <c r="AE197" s="47"/>
      <c r="AF197" s="109"/>
    </row>
    <row r="198" spans="1:32">
      <c r="A198">
        <v>195</v>
      </c>
      <c r="B198" t="s">
        <v>640</v>
      </c>
      <c r="C198" t="s">
        <v>641</v>
      </c>
      <c r="D198" t="s">
        <v>642</v>
      </c>
      <c r="E198" s="29">
        <v>73.86</v>
      </c>
      <c r="F198" s="105">
        <v>1.1000000000000001E-3</v>
      </c>
      <c r="G198" t="s">
        <v>48</v>
      </c>
      <c r="H198" t="s">
        <v>49</v>
      </c>
      <c r="I198" s="107" t="s">
        <v>29</v>
      </c>
      <c r="J198" s="1"/>
      <c r="P198" s="32"/>
      <c r="Q198" s="32"/>
      <c r="R198" s="32"/>
      <c r="S198" s="32"/>
      <c r="V198" s="33"/>
      <c r="W198" s="33"/>
      <c r="AD198" s="47"/>
      <c r="AE198" s="47"/>
      <c r="AF198" s="109"/>
    </row>
    <row r="199" spans="1:32">
      <c r="A199">
        <v>196</v>
      </c>
      <c r="B199" t="s">
        <v>643</v>
      </c>
      <c r="C199" t="s">
        <v>644</v>
      </c>
      <c r="D199" t="s">
        <v>645</v>
      </c>
      <c r="E199" s="29">
        <v>73.959999999999994</v>
      </c>
      <c r="F199" s="105">
        <v>1.1000000000000001E-3</v>
      </c>
      <c r="G199" t="s">
        <v>100</v>
      </c>
      <c r="H199" t="s">
        <v>107</v>
      </c>
      <c r="I199" s="107" t="s">
        <v>29</v>
      </c>
      <c r="J199" s="1"/>
      <c r="P199" s="32"/>
      <c r="Q199" s="32"/>
      <c r="R199" s="32"/>
      <c r="S199" s="32"/>
      <c r="V199" s="33"/>
      <c r="W199" s="33"/>
      <c r="AD199" s="47"/>
      <c r="AE199" s="47"/>
      <c r="AF199" s="109"/>
    </row>
    <row r="200" spans="1:32">
      <c r="A200">
        <v>197</v>
      </c>
      <c r="B200" t="s">
        <v>646</v>
      </c>
      <c r="C200" t="s">
        <v>647</v>
      </c>
      <c r="D200" t="s">
        <v>648</v>
      </c>
      <c r="E200" s="29">
        <v>76.150000000000006</v>
      </c>
      <c r="F200" s="105">
        <v>1.1000000000000001E-3</v>
      </c>
      <c r="G200" t="s">
        <v>100</v>
      </c>
      <c r="H200" t="s">
        <v>99</v>
      </c>
      <c r="I200" s="107" t="s">
        <v>29</v>
      </c>
      <c r="J200" s="1"/>
      <c r="P200" s="32"/>
      <c r="Q200" s="32"/>
      <c r="R200" s="32"/>
      <c r="S200" s="32"/>
      <c r="V200" s="33"/>
      <c r="W200" s="33"/>
      <c r="AD200" s="47"/>
      <c r="AE200" s="47"/>
      <c r="AF200" s="109"/>
    </row>
    <row r="201" spans="1:32">
      <c r="A201">
        <v>198</v>
      </c>
      <c r="B201" t="s">
        <v>649</v>
      </c>
      <c r="C201" t="s">
        <v>650</v>
      </c>
      <c r="D201" t="s">
        <v>651</v>
      </c>
      <c r="E201" s="29">
        <v>78.02</v>
      </c>
      <c r="F201" s="105">
        <v>1.1000000000000001E-3</v>
      </c>
      <c r="G201" t="s">
        <v>137</v>
      </c>
      <c r="H201" t="s">
        <v>157</v>
      </c>
      <c r="I201" s="107" t="s">
        <v>29</v>
      </c>
      <c r="J201" s="1"/>
      <c r="P201" s="32"/>
      <c r="Q201" s="32"/>
      <c r="R201" s="32"/>
      <c r="S201" s="32"/>
      <c r="V201" s="33"/>
      <c r="W201" s="33"/>
      <c r="AD201" s="47"/>
      <c r="AE201" s="47"/>
      <c r="AF201" s="109"/>
    </row>
    <row r="202" spans="1:32">
      <c r="A202">
        <v>199</v>
      </c>
      <c r="B202" t="s">
        <v>652</v>
      </c>
      <c r="C202" t="s">
        <v>653</v>
      </c>
      <c r="D202" s="26" t="s">
        <v>654</v>
      </c>
      <c r="E202" s="104">
        <v>78.260000000000005</v>
      </c>
      <c r="F202" s="105">
        <v>1E-3</v>
      </c>
      <c r="G202" t="s">
        <v>127</v>
      </c>
      <c r="H202" t="s">
        <v>127</v>
      </c>
      <c r="I202" s="107" t="s">
        <v>29</v>
      </c>
      <c r="J202" s="1"/>
      <c r="P202" s="32"/>
      <c r="Q202" s="32"/>
      <c r="R202" s="32"/>
      <c r="S202" s="32"/>
      <c r="V202" s="33"/>
      <c r="W202" s="33"/>
      <c r="AD202" s="47"/>
      <c r="AE202" s="47"/>
      <c r="AF202" s="109"/>
    </row>
    <row r="203" spans="1:32">
      <c r="A203">
        <v>200</v>
      </c>
      <c r="B203" t="s">
        <v>655</v>
      </c>
      <c r="C203" t="s">
        <v>656</v>
      </c>
      <c r="D203" t="s">
        <v>657</v>
      </c>
      <c r="E203" s="29">
        <v>80.23</v>
      </c>
      <c r="F203" s="105">
        <v>1E-3</v>
      </c>
      <c r="G203" t="s">
        <v>60</v>
      </c>
      <c r="H203" t="s">
        <v>68</v>
      </c>
      <c r="I203" s="107" t="s">
        <v>29</v>
      </c>
      <c r="J203" s="1"/>
      <c r="P203" s="32"/>
      <c r="Q203" s="32"/>
      <c r="R203" s="32"/>
      <c r="S203" s="32"/>
      <c r="V203" s="33"/>
      <c r="W203" s="33"/>
      <c r="AD203" s="47"/>
      <c r="AE203" s="47"/>
      <c r="AF203" s="109"/>
    </row>
    <row r="204" spans="1:32">
      <c r="A204">
        <v>201</v>
      </c>
      <c r="B204" t="s">
        <v>658</v>
      </c>
      <c r="C204" t="s">
        <v>659</v>
      </c>
      <c r="D204" t="s">
        <v>660</v>
      </c>
      <c r="E204" s="29">
        <v>72.42</v>
      </c>
      <c r="F204" s="105">
        <v>2.9999999999999997E-4</v>
      </c>
      <c r="G204" t="s">
        <v>31</v>
      </c>
      <c r="H204" t="s">
        <v>30</v>
      </c>
      <c r="I204" s="107" t="s">
        <v>29</v>
      </c>
      <c r="J204" s="1"/>
      <c r="P204" s="32"/>
      <c r="Q204" s="32"/>
      <c r="R204" s="32"/>
      <c r="S204" s="32"/>
      <c r="V204" s="33"/>
      <c r="W204" s="33"/>
      <c r="AD204" s="47"/>
      <c r="AE204" s="47"/>
      <c r="AF204" s="109"/>
    </row>
    <row r="205" spans="1:32">
      <c r="A205">
        <v>202</v>
      </c>
      <c r="B205" t="s">
        <v>661</v>
      </c>
      <c r="C205" t="s">
        <v>662</v>
      </c>
      <c r="D205" t="s">
        <v>663</v>
      </c>
      <c r="E205" s="29">
        <v>76.13</v>
      </c>
      <c r="F205" s="105">
        <v>1E-3</v>
      </c>
      <c r="G205" t="s">
        <v>48</v>
      </c>
      <c r="H205" t="s">
        <v>49</v>
      </c>
      <c r="I205" s="107" t="s">
        <v>29</v>
      </c>
      <c r="J205" s="1"/>
      <c r="P205" s="32"/>
      <c r="Q205" s="32"/>
      <c r="R205" s="32"/>
      <c r="S205" s="32"/>
      <c r="V205" s="33"/>
      <c r="W205" s="33"/>
      <c r="AD205" s="47"/>
      <c r="AE205" s="47"/>
      <c r="AF205" s="109"/>
    </row>
    <row r="206" spans="1:32">
      <c r="A206">
        <v>203</v>
      </c>
      <c r="B206" t="s">
        <v>664</v>
      </c>
      <c r="C206" t="s">
        <v>665</v>
      </c>
      <c r="D206" t="s">
        <v>666</v>
      </c>
      <c r="E206" s="29">
        <v>73.97</v>
      </c>
      <c r="F206" s="105">
        <v>1E-3</v>
      </c>
      <c r="G206" t="s">
        <v>48</v>
      </c>
      <c r="H206" t="s">
        <v>49</v>
      </c>
      <c r="I206" s="107" t="s">
        <v>29</v>
      </c>
      <c r="J206" s="1"/>
      <c r="P206" s="32"/>
      <c r="Q206" s="32"/>
      <c r="R206" s="32"/>
      <c r="S206" s="32"/>
      <c r="V206" s="33"/>
      <c r="W206" s="33"/>
      <c r="AD206" s="47"/>
      <c r="AE206" s="47"/>
      <c r="AF206" s="109"/>
    </row>
    <row r="207" spans="1:32">
      <c r="A207">
        <v>204</v>
      </c>
      <c r="B207" t="s">
        <v>667</v>
      </c>
      <c r="C207" t="s">
        <v>668</v>
      </c>
      <c r="D207" t="s">
        <v>669</v>
      </c>
      <c r="E207" s="29">
        <v>66.27</v>
      </c>
      <c r="F207" s="105">
        <v>1E-3</v>
      </c>
      <c r="G207" t="s">
        <v>48</v>
      </c>
      <c r="H207" t="s">
        <v>49</v>
      </c>
      <c r="I207" s="107" t="s">
        <v>29</v>
      </c>
      <c r="J207" s="1"/>
      <c r="P207" s="32"/>
      <c r="Q207" s="32"/>
      <c r="R207" s="32"/>
      <c r="S207" s="32"/>
      <c r="V207" s="33"/>
      <c r="W207" s="33"/>
      <c r="AD207" s="47"/>
      <c r="AE207" s="47"/>
      <c r="AF207" s="109"/>
    </row>
    <row r="208" spans="1:32">
      <c r="A208">
        <v>205</v>
      </c>
      <c r="B208" t="s">
        <v>670</v>
      </c>
      <c r="C208" t="s">
        <v>671</v>
      </c>
      <c r="D208" t="s">
        <v>672</v>
      </c>
      <c r="E208" s="29">
        <v>72.42</v>
      </c>
      <c r="F208" s="105">
        <v>1E-3</v>
      </c>
      <c r="G208" t="s">
        <v>100</v>
      </c>
      <c r="H208" t="s">
        <v>107</v>
      </c>
      <c r="I208" s="107" t="s">
        <v>29</v>
      </c>
      <c r="J208" s="1"/>
      <c r="P208" s="32"/>
      <c r="Q208" s="32"/>
      <c r="R208" s="32"/>
      <c r="S208" s="32"/>
      <c r="V208" s="33"/>
      <c r="W208" s="33"/>
      <c r="AD208" s="47"/>
      <c r="AE208" s="47"/>
      <c r="AF208" s="109"/>
    </row>
    <row r="209" spans="1:32">
      <c r="A209">
        <v>206</v>
      </c>
      <c r="B209" t="s">
        <v>673</v>
      </c>
      <c r="C209" t="s">
        <v>674</v>
      </c>
      <c r="D209" s="26" t="s">
        <v>675</v>
      </c>
      <c r="E209" s="104">
        <v>94.7</v>
      </c>
      <c r="F209" s="105">
        <v>8.9999999999999998E-4</v>
      </c>
      <c r="G209" t="s">
        <v>146</v>
      </c>
      <c r="H209" t="s">
        <v>146</v>
      </c>
      <c r="I209" s="107" t="s">
        <v>98</v>
      </c>
      <c r="J209" s="1"/>
      <c r="P209" s="32"/>
      <c r="Q209" s="32"/>
      <c r="R209" s="32"/>
      <c r="S209" s="32"/>
      <c r="V209" s="33"/>
      <c r="W209" s="33"/>
      <c r="AD209" s="47"/>
      <c r="AE209" s="47"/>
      <c r="AF209" s="109"/>
    </row>
    <row r="210" spans="1:32">
      <c r="A210">
        <v>207</v>
      </c>
      <c r="B210" t="s">
        <v>676</v>
      </c>
      <c r="C210" t="s">
        <v>677</v>
      </c>
      <c r="D210" t="s">
        <v>678</v>
      </c>
      <c r="E210" s="29">
        <v>70.94</v>
      </c>
      <c r="F210" s="105">
        <v>8.9999999999999998E-4</v>
      </c>
      <c r="G210" t="s">
        <v>27</v>
      </c>
      <c r="H210" t="s">
        <v>39</v>
      </c>
      <c r="I210" s="107" t="s">
        <v>29</v>
      </c>
      <c r="J210" s="1"/>
      <c r="P210" s="32"/>
      <c r="Q210" s="32"/>
      <c r="R210" s="32"/>
      <c r="S210" s="32"/>
      <c r="V210" s="33"/>
      <c r="W210" s="33"/>
      <c r="AD210" s="47"/>
      <c r="AE210" s="47"/>
      <c r="AF210" s="109"/>
    </row>
    <row r="211" spans="1:32">
      <c r="A211">
        <v>208</v>
      </c>
      <c r="B211" t="s">
        <v>679</v>
      </c>
      <c r="C211" t="s">
        <v>680</v>
      </c>
      <c r="D211" t="s">
        <v>681</v>
      </c>
      <c r="E211" s="29">
        <v>60.95</v>
      </c>
      <c r="F211" s="105">
        <v>8.9999999999999998E-4</v>
      </c>
      <c r="G211" t="s">
        <v>161</v>
      </c>
      <c r="H211" t="s">
        <v>161</v>
      </c>
      <c r="I211" s="107" t="s">
        <v>29</v>
      </c>
      <c r="J211" s="1"/>
      <c r="P211" s="32"/>
      <c r="Q211" s="32"/>
      <c r="R211" s="32"/>
      <c r="S211" s="32"/>
      <c r="V211" s="33"/>
      <c r="W211" s="33"/>
      <c r="AD211" s="47"/>
      <c r="AE211" s="47"/>
      <c r="AF211" s="109"/>
    </row>
    <row r="212" spans="1:32">
      <c r="A212">
        <v>209</v>
      </c>
      <c r="B212" t="s">
        <v>682</v>
      </c>
      <c r="C212" t="s">
        <v>683</v>
      </c>
      <c r="D212" t="s">
        <v>684</v>
      </c>
      <c r="E212" s="29">
        <v>73.11</v>
      </c>
      <c r="F212" s="105">
        <v>8.9999999999999998E-4</v>
      </c>
      <c r="G212" t="s">
        <v>127</v>
      </c>
      <c r="H212" t="s">
        <v>127</v>
      </c>
      <c r="I212" s="107" t="s">
        <v>29</v>
      </c>
      <c r="J212" s="1"/>
      <c r="P212" s="32"/>
      <c r="Q212" s="32"/>
      <c r="R212" s="32"/>
      <c r="S212" s="32"/>
      <c r="V212" s="33"/>
      <c r="W212" s="33"/>
      <c r="AD212" s="47"/>
      <c r="AE212" s="47"/>
      <c r="AF212" s="109"/>
    </row>
    <row r="213" spans="1:32">
      <c r="A213">
        <v>210</v>
      </c>
      <c r="B213" t="s">
        <v>685</v>
      </c>
      <c r="C213" t="s">
        <v>686</v>
      </c>
      <c r="D213" t="s">
        <v>687</v>
      </c>
      <c r="E213" s="29">
        <v>81.33</v>
      </c>
      <c r="F213" s="105">
        <v>8.9999999999999998E-4</v>
      </c>
      <c r="G213" t="s">
        <v>60</v>
      </c>
      <c r="H213" t="s">
        <v>68</v>
      </c>
      <c r="I213" s="107" t="s">
        <v>29</v>
      </c>
      <c r="J213" s="1"/>
      <c r="P213" s="32"/>
      <c r="Q213" s="32"/>
      <c r="R213" s="32"/>
      <c r="S213" s="32"/>
      <c r="V213" s="33"/>
      <c r="W213" s="33"/>
      <c r="AD213" s="47"/>
      <c r="AE213" s="47"/>
      <c r="AF213" s="109"/>
    </row>
    <row r="214" spans="1:32">
      <c r="A214">
        <v>211</v>
      </c>
      <c r="B214" t="s">
        <v>688</v>
      </c>
      <c r="C214" t="s">
        <v>689</v>
      </c>
      <c r="D214" t="s">
        <v>690</v>
      </c>
      <c r="E214" s="29">
        <v>69.86</v>
      </c>
      <c r="F214" s="105">
        <v>8.9999999999999998E-4</v>
      </c>
      <c r="G214" t="s">
        <v>60</v>
      </c>
      <c r="H214" t="s">
        <v>68</v>
      </c>
      <c r="I214" s="107" t="s">
        <v>29</v>
      </c>
      <c r="J214" s="1"/>
      <c r="P214" s="32"/>
      <c r="Q214" s="32"/>
      <c r="R214" s="32"/>
      <c r="S214" s="32"/>
      <c r="V214" s="33"/>
      <c r="W214" s="33"/>
      <c r="AD214" s="47"/>
      <c r="AE214" s="47"/>
      <c r="AF214" s="109"/>
    </row>
    <row r="215" spans="1:32">
      <c r="A215">
        <v>212</v>
      </c>
      <c r="B215" t="s">
        <v>691</v>
      </c>
      <c r="C215" t="s">
        <v>692</v>
      </c>
      <c r="D215" t="s">
        <v>693</v>
      </c>
      <c r="E215" s="29">
        <v>76.599999999999994</v>
      </c>
      <c r="F215" s="105">
        <v>8.9999999999999998E-4</v>
      </c>
      <c r="G215" t="s">
        <v>60</v>
      </c>
      <c r="H215" t="s">
        <v>68</v>
      </c>
      <c r="I215" s="107" t="s">
        <v>29</v>
      </c>
      <c r="J215" s="1"/>
      <c r="P215" s="32"/>
      <c r="Q215" s="32"/>
      <c r="R215" s="32"/>
      <c r="S215" s="32"/>
      <c r="V215" s="33"/>
      <c r="W215" s="33"/>
      <c r="AD215" s="47"/>
      <c r="AE215" s="47"/>
      <c r="AF215" s="109"/>
    </row>
    <row r="216" spans="1:32">
      <c r="A216">
        <v>213</v>
      </c>
      <c r="B216" t="s">
        <v>694</v>
      </c>
      <c r="C216" t="s">
        <v>695</v>
      </c>
      <c r="D216" t="s">
        <v>696</v>
      </c>
      <c r="E216" s="29">
        <v>74.77</v>
      </c>
      <c r="F216" s="105">
        <v>8.9999999999999998E-4</v>
      </c>
      <c r="G216" t="s">
        <v>60</v>
      </c>
      <c r="H216" t="s">
        <v>59</v>
      </c>
      <c r="I216" s="107" t="s">
        <v>29</v>
      </c>
      <c r="J216" s="1"/>
      <c r="P216" s="32"/>
      <c r="Q216" s="32"/>
      <c r="R216" s="32"/>
      <c r="S216" s="32"/>
      <c r="V216" s="33"/>
      <c r="W216" s="33"/>
      <c r="AD216" s="47"/>
      <c r="AE216" s="47"/>
      <c r="AF216" s="109"/>
    </row>
    <row r="217" spans="1:32">
      <c r="A217">
        <v>214</v>
      </c>
      <c r="B217" t="s">
        <v>697</v>
      </c>
      <c r="C217" t="s">
        <v>698</v>
      </c>
      <c r="D217" t="s">
        <v>699</v>
      </c>
      <c r="E217" s="29">
        <v>76.22</v>
      </c>
      <c r="F217" s="105">
        <v>8.9999999999999998E-4</v>
      </c>
      <c r="G217" t="s">
        <v>60</v>
      </c>
      <c r="H217" t="s">
        <v>68</v>
      </c>
      <c r="I217" s="107" t="s">
        <v>29</v>
      </c>
      <c r="J217" s="1"/>
      <c r="P217" s="32"/>
      <c r="Q217" s="32"/>
      <c r="R217" s="32"/>
      <c r="S217" s="32"/>
      <c r="V217" s="33"/>
      <c r="W217" s="33"/>
      <c r="AD217" s="47"/>
      <c r="AE217" s="47"/>
      <c r="AF217" s="109"/>
    </row>
    <row r="218" spans="1:32">
      <c r="A218">
        <v>215</v>
      </c>
      <c r="B218" t="s">
        <v>700</v>
      </c>
      <c r="C218" t="s">
        <v>701</v>
      </c>
      <c r="D218" t="s">
        <v>702</v>
      </c>
      <c r="E218" s="29">
        <v>83.09</v>
      </c>
      <c r="F218" s="105">
        <v>8.9999999999999998E-4</v>
      </c>
      <c r="G218" t="s">
        <v>58</v>
      </c>
      <c r="H218" t="s">
        <v>58</v>
      </c>
      <c r="I218" s="107" t="s">
        <v>29</v>
      </c>
      <c r="J218" s="1"/>
      <c r="P218" s="32"/>
      <c r="Q218" s="32"/>
      <c r="R218" s="32"/>
      <c r="S218" s="32"/>
      <c r="V218" s="33"/>
      <c r="W218" s="33"/>
      <c r="AD218" s="47"/>
      <c r="AE218" s="47"/>
      <c r="AF218" s="109"/>
    </row>
    <row r="219" spans="1:32">
      <c r="A219">
        <v>216</v>
      </c>
      <c r="B219" t="s">
        <v>703</v>
      </c>
      <c r="C219" t="s">
        <v>704</v>
      </c>
      <c r="D219" t="s">
        <v>705</v>
      </c>
      <c r="E219" s="29">
        <v>71.19</v>
      </c>
      <c r="F219" s="105">
        <v>8.9999999999999998E-4</v>
      </c>
      <c r="G219" t="s">
        <v>58</v>
      </c>
      <c r="H219" t="s">
        <v>58</v>
      </c>
      <c r="I219" s="107" t="s">
        <v>29</v>
      </c>
      <c r="J219" s="1"/>
      <c r="P219" s="32"/>
      <c r="Q219" s="32"/>
      <c r="R219" s="32"/>
      <c r="S219" s="32"/>
      <c r="V219" s="33"/>
      <c r="W219" s="33"/>
      <c r="AD219" s="47"/>
      <c r="AE219" s="47"/>
      <c r="AF219" s="109"/>
    </row>
    <row r="220" spans="1:32">
      <c r="A220">
        <v>217</v>
      </c>
      <c r="B220" t="s">
        <v>706</v>
      </c>
      <c r="C220" t="s">
        <v>707</v>
      </c>
      <c r="D220" t="s">
        <v>708</v>
      </c>
      <c r="E220" s="29">
        <v>72.41</v>
      </c>
      <c r="F220" s="105">
        <v>1.9E-3</v>
      </c>
      <c r="G220" t="s">
        <v>31</v>
      </c>
      <c r="H220" t="s">
        <v>30</v>
      </c>
      <c r="I220" s="107" t="s">
        <v>29</v>
      </c>
      <c r="J220" s="1"/>
      <c r="P220" s="32"/>
      <c r="Q220" s="32"/>
      <c r="R220" s="32"/>
      <c r="S220" s="32"/>
      <c r="V220" s="33"/>
      <c r="W220" s="33"/>
      <c r="AD220" s="47"/>
      <c r="AE220" s="47"/>
      <c r="AF220" s="109"/>
    </row>
    <row r="221" spans="1:32">
      <c r="A221">
        <v>218</v>
      </c>
      <c r="B221" t="s">
        <v>709</v>
      </c>
      <c r="C221" t="s">
        <v>710</v>
      </c>
      <c r="D221" t="s">
        <v>711</v>
      </c>
      <c r="E221" s="29">
        <v>69.61</v>
      </c>
      <c r="F221" s="105">
        <v>2.9999999999999997E-4</v>
      </c>
      <c r="G221" t="s">
        <v>31</v>
      </c>
      <c r="H221" t="s">
        <v>30</v>
      </c>
      <c r="I221" s="107" t="s">
        <v>29</v>
      </c>
      <c r="J221" s="1"/>
      <c r="P221" s="32"/>
      <c r="Q221" s="32"/>
      <c r="R221" s="32"/>
      <c r="S221" s="32"/>
      <c r="V221" s="33"/>
      <c r="W221" s="33"/>
      <c r="AD221" s="47"/>
      <c r="AE221" s="47"/>
      <c r="AF221" s="109"/>
    </row>
    <row r="222" spans="1:32">
      <c r="A222">
        <v>219</v>
      </c>
      <c r="B222" t="s">
        <v>712</v>
      </c>
      <c r="C222" t="s">
        <v>713</v>
      </c>
      <c r="D222" t="s">
        <v>714</v>
      </c>
      <c r="E222" s="29">
        <v>76.209999999999994</v>
      </c>
      <c r="F222" s="105">
        <v>8.9999999999999998E-4</v>
      </c>
      <c r="G222" t="s">
        <v>31</v>
      </c>
      <c r="H222" t="s">
        <v>40</v>
      </c>
      <c r="I222" s="107" t="s">
        <v>29</v>
      </c>
      <c r="J222" s="1"/>
      <c r="P222" s="32"/>
      <c r="Q222" s="32"/>
      <c r="R222" s="32"/>
      <c r="S222" s="32"/>
      <c r="V222" s="33"/>
      <c r="W222" s="33"/>
      <c r="AD222" s="47"/>
      <c r="AE222" s="47"/>
      <c r="AF222" s="109"/>
    </row>
    <row r="223" spans="1:32">
      <c r="A223">
        <v>220</v>
      </c>
      <c r="B223" t="s">
        <v>715</v>
      </c>
      <c r="C223" t="s">
        <v>716</v>
      </c>
      <c r="D223" t="s">
        <v>717</v>
      </c>
      <c r="E223" s="29">
        <v>55.86</v>
      </c>
      <c r="F223" s="105">
        <v>8.9999999999999998E-4</v>
      </c>
      <c r="G223" t="s">
        <v>31</v>
      </c>
      <c r="H223" t="s">
        <v>40</v>
      </c>
      <c r="I223" s="107" t="s">
        <v>29</v>
      </c>
      <c r="J223" s="1"/>
      <c r="P223" s="32"/>
      <c r="Q223" s="32"/>
      <c r="R223" s="32"/>
      <c r="S223" s="32"/>
      <c r="V223" s="33"/>
      <c r="W223" s="33"/>
      <c r="AD223" s="47"/>
      <c r="AE223" s="47"/>
      <c r="AF223" s="109"/>
    </row>
    <row r="224" spans="1:32">
      <c r="A224">
        <v>221</v>
      </c>
      <c r="B224" t="s">
        <v>718</v>
      </c>
      <c r="C224" t="s">
        <v>719</v>
      </c>
      <c r="D224" t="s">
        <v>720</v>
      </c>
      <c r="E224" s="29">
        <v>69.260000000000005</v>
      </c>
      <c r="F224" s="105">
        <v>1.5900000000000001E-2</v>
      </c>
      <c r="G224" t="s">
        <v>31</v>
      </c>
      <c r="H224" t="s">
        <v>30</v>
      </c>
      <c r="I224" s="107" t="s">
        <v>29</v>
      </c>
      <c r="J224" s="1"/>
      <c r="L224" s="7" t="s">
        <v>88</v>
      </c>
      <c r="M224" s="7" t="s">
        <v>48</v>
      </c>
      <c r="N224" s="8">
        <f>SUMIFS(F:F,H:H,L224)</f>
        <v>1.0400000000000003E-2</v>
      </c>
      <c r="O224" s="7">
        <f>COUNTIFS(H:H,L224)</f>
        <v>13</v>
      </c>
      <c r="P224" s="32"/>
      <c r="Q224" s="32"/>
      <c r="R224" s="32"/>
      <c r="S224" s="32"/>
      <c r="V224" s="33"/>
      <c r="W224" s="33"/>
      <c r="AD224" s="47"/>
      <c r="AE224" s="47"/>
      <c r="AF224" s="109"/>
    </row>
    <row r="225" spans="1:32">
      <c r="A225">
        <v>222</v>
      </c>
      <c r="B225" t="s">
        <v>721</v>
      </c>
      <c r="C225" t="s">
        <v>722</v>
      </c>
      <c r="D225" t="s">
        <v>723</v>
      </c>
      <c r="E225" s="29">
        <v>62.84</v>
      </c>
      <c r="F225" s="105">
        <v>8.9999999999999998E-4</v>
      </c>
      <c r="G225" t="s">
        <v>96</v>
      </c>
      <c r="H225" t="s">
        <v>97</v>
      </c>
      <c r="I225" s="107" t="s">
        <v>98</v>
      </c>
      <c r="J225" s="1"/>
      <c r="P225" s="32"/>
      <c r="Q225" s="32"/>
      <c r="R225" s="32"/>
      <c r="S225" s="32"/>
      <c r="V225" s="33"/>
      <c r="W225" s="33"/>
      <c r="AD225" s="47"/>
      <c r="AE225" s="47"/>
      <c r="AF225" s="109"/>
    </row>
    <row r="226" spans="1:32">
      <c r="A226">
        <v>223</v>
      </c>
      <c r="B226" t="s">
        <v>724</v>
      </c>
      <c r="C226" t="s">
        <v>725</v>
      </c>
      <c r="D226" t="s">
        <v>726</v>
      </c>
      <c r="E226" s="29">
        <v>83.53</v>
      </c>
      <c r="F226" s="105">
        <v>8.9999999999999998E-4</v>
      </c>
      <c r="G226" t="s">
        <v>100</v>
      </c>
      <c r="H226" t="s">
        <v>99</v>
      </c>
      <c r="I226" s="107" t="s">
        <v>29</v>
      </c>
      <c r="J226" s="1"/>
      <c r="P226" s="32"/>
      <c r="Q226" s="32"/>
      <c r="R226" s="32"/>
      <c r="S226" s="32"/>
      <c r="V226" s="33"/>
      <c r="W226" s="33"/>
      <c r="AD226" s="47"/>
      <c r="AE226" s="47"/>
      <c r="AF226" s="109"/>
    </row>
    <row r="227" spans="1:32">
      <c r="A227">
        <v>224</v>
      </c>
      <c r="B227" t="s">
        <v>727</v>
      </c>
      <c r="C227" t="s">
        <v>728</v>
      </c>
      <c r="D227" t="s">
        <v>729</v>
      </c>
      <c r="E227" s="29">
        <v>53.29</v>
      </c>
      <c r="F227" s="105">
        <v>8.9999999999999998E-4</v>
      </c>
      <c r="G227" t="s">
        <v>100</v>
      </c>
      <c r="H227" t="s">
        <v>114</v>
      </c>
      <c r="I227" s="107" t="s">
        <v>29</v>
      </c>
      <c r="J227" s="1"/>
      <c r="P227" s="32"/>
      <c r="Q227" s="32"/>
      <c r="R227" s="32"/>
      <c r="S227" s="32"/>
      <c r="V227" s="33"/>
      <c r="W227" s="33"/>
      <c r="AD227" s="47"/>
      <c r="AE227" s="47"/>
      <c r="AF227" s="109"/>
    </row>
    <row r="228" spans="1:32">
      <c r="A228">
        <v>225</v>
      </c>
      <c r="B228" t="s">
        <v>730</v>
      </c>
      <c r="C228" t="s">
        <v>731</v>
      </c>
      <c r="D228" t="s">
        <v>732</v>
      </c>
      <c r="E228" s="29">
        <v>44.23</v>
      </c>
      <c r="F228" s="105">
        <v>8.9999999999999998E-4</v>
      </c>
      <c r="G228" t="s">
        <v>100</v>
      </c>
      <c r="H228" t="s">
        <v>107</v>
      </c>
      <c r="I228" s="107" t="s">
        <v>29</v>
      </c>
      <c r="J228" s="1"/>
      <c r="P228" s="32"/>
      <c r="Q228" s="32"/>
      <c r="R228" s="32"/>
      <c r="S228" s="32"/>
      <c r="V228" s="33"/>
      <c r="W228" s="33"/>
      <c r="AD228" s="47"/>
      <c r="AE228" s="47"/>
      <c r="AF228" s="109"/>
    </row>
    <row r="229" spans="1:32">
      <c r="A229">
        <v>226</v>
      </c>
      <c r="B229" t="s">
        <v>733</v>
      </c>
      <c r="C229" t="s">
        <v>734</v>
      </c>
      <c r="D229" t="s">
        <v>735</v>
      </c>
      <c r="E229" s="29">
        <v>73.61</v>
      </c>
      <c r="F229" s="105">
        <v>8.0000000000000004E-4</v>
      </c>
      <c r="G229" t="s">
        <v>137</v>
      </c>
      <c r="H229" t="s">
        <v>157</v>
      </c>
      <c r="I229" s="107" t="s">
        <v>29</v>
      </c>
      <c r="J229" s="1"/>
      <c r="P229" s="32"/>
      <c r="Q229" s="32"/>
      <c r="R229" s="32"/>
      <c r="S229" s="32"/>
      <c r="V229" s="33"/>
      <c r="W229" s="33"/>
      <c r="AD229" s="47"/>
      <c r="AE229" s="47"/>
      <c r="AF229" s="109"/>
    </row>
    <row r="230" spans="1:32">
      <c r="A230">
        <v>227</v>
      </c>
      <c r="B230" t="s">
        <v>736</v>
      </c>
      <c r="C230" t="s">
        <v>737</v>
      </c>
      <c r="D230" t="s">
        <v>738</v>
      </c>
      <c r="E230" s="29">
        <v>70.2</v>
      </c>
      <c r="F230" s="105">
        <v>8.0000000000000004E-4</v>
      </c>
      <c r="G230" t="s">
        <v>146</v>
      </c>
      <c r="H230" t="s">
        <v>146</v>
      </c>
      <c r="I230" s="107" t="s">
        <v>29</v>
      </c>
      <c r="J230" s="1"/>
      <c r="P230" s="32"/>
      <c r="Q230" s="32"/>
      <c r="R230" s="32"/>
      <c r="S230" s="32"/>
      <c r="V230" s="33"/>
      <c r="W230" s="33"/>
      <c r="AD230" s="47"/>
      <c r="AE230" s="47"/>
      <c r="AF230" s="109"/>
    </row>
    <row r="231" spans="1:32">
      <c r="A231">
        <v>228</v>
      </c>
      <c r="B231" t="s">
        <v>739</v>
      </c>
      <c r="C231" t="s">
        <v>740</v>
      </c>
      <c r="D231" s="26" t="s">
        <v>741</v>
      </c>
      <c r="E231" s="104">
        <v>85.27</v>
      </c>
      <c r="F231" s="105">
        <v>8.0000000000000004E-4</v>
      </c>
      <c r="G231" t="s">
        <v>146</v>
      </c>
      <c r="H231" t="s">
        <v>146</v>
      </c>
      <c r="I231" s="107" t="s">
        <v>29</v>
      </c>
      <c r="J231" s="1"/>
      <c r="P231" s="32"/>
      <c r="Q231" s="32"/>
      <c r="R231" s="32"/>
      <c r="S231" s="32"/>
      <c r="V231" s="33"/>
      <c r="W231" s="33"/>
      <c r="AD231" s="47"/>
      <c r="AE231" s="47"/>
      <c r="AF231" s="109"/>
    </row>
    <row r="232" spans="1:32">
      <c r="A232">
        <v>229</v>
      </c>
      <c r="B232" t="s">
        <v>742</v>
      </c>
      <c r="C232" t="s">
        <v>743</v>
      </c>
      <c r="D232" t="s">
        <v>744</v>
      </c>
      <c r="E232" s="29">
        <v>80.489999999999995</v>
      </c>
      <c r="F232" s="105">
        <v>8.0000000000000004E-4</v>
      </c>
      <c r="G232" t="s">
        <v>146</v>
      </c>
      <c r="H232" t="s">
        <v>146</v>
      </c>
      <c r="I232" s="107" t="s">
        <v>29</v>
      </c>
      <c r="J232" s="1"/>
      <c r="P232" s="32"/>
      <c r="Q232" s="32"/>
      <c r="R232" s="32"/>
      <c r="S232" s="32"/>
      <c r="V232" s="33"/>
      <c r="W232" s="33"/>
      <c r="AD232" s="47"/>
      <c r="AE232" s="47"/>
      <c r="AF232" s="109"/>
    </row>
    <row r="233" spans="1:32">
      <c r="A233">
        <v>230</v>
      </c>
      <c r="B233" t="s">
        <v>745</v>
      </c>
      <c r="C233" t="s">
        <v>746</v>
      </c>
      <c r="D233" t="s">
        <v>747</v>
      </c>
      <c r="E233" s="29">
        <v>71.510000000000005</v>
      </c>
      <c r="F233" s="105">
        <v>8.0000000000000004E-4</v>
      </c>
      <c r="G233" t="s">
        <v>146</v>
      </c>
      <c r="H233" t="s">
        <v>146</v>
      </c>
      <c r="I233" s="107" t="s">
        <v>29</v>
      </c>
      <c r="J233" s="1"/>
      <c r="P233" s="32"/>
      <c r="Q233" s="32"/>
      <c r="R233" s="32"/>
      <c r="S233" s="32"/>
      <c r="V233" s="33"/>
      <c r="W233" s="33"/>
      <c r="AD233" s="47"/>
      <c r="AE233" s="47"/>
      <c r="AF233" s="109"/>
    </row>
    <row r="234" spans="1:32">
      <c r="A234">
        <v>231</v>
      </c>
      <c r="B234" t="s">
        <v>748</v>
      </c>
      <c r="C234" t="s">
        <v>749</v>
      </c>
      <c r="D234" t="s">
        <v>750</v>
      </c>
      <c r="E234" s="29">
        <v>62.83</v>
      </c>
      <c r="F234" s="105">
        <v>8.0000000000000004E-4</v>
      </c>
      <c r="G234" t="s">
        <v>27</v>
      </c>
      <c r="H234" t="s">
        <v>39</v>
      </c>
      <c r="I234" s="107" t="s">
        <v>29</v>
      </c>
      <c r="J234" s="1"/>
      <c r="P234" s="32"/>
      <c r="Q234" s="32"/>
      <c r="R234" s="32"/>
      <c r="S234" s="32"/>
      <c r="V234" s="33"/>
      <c r="W234" s="33"/>
      <c r="AD234" s="47"/>
      <c r="AE234" s="47"/>
      <c r="AF234" s="109"/>
    </row>
    <row r="235" spans="1:32">
      <c r="A235">
        <v>232</v>
      </c>
      <c r="B235" t="s">
        <v>751</v>
      </c>
      <c r="C235" t="s">
        <v>752</v>
      </c>
      <c r="D235" t="s">
        <v>753</v>
      </c>
      <c r="E235" s="29">
        <v>70.23</v>
      </c>
      <c r="F235" s="105">
        <v>8.0000000000000004E-4</v>
      </c>
      <c r="G235" t="s">
        <v>161</v>
      </c>
      <c r="H235" t="s">
        <v>161</v>
      </c>
      <c r="I235" s="107" t="s">
        <v>29</v>
      </c>
      <c r="J235" s="1"/>
      <c r="P235" s="32"/>
      <c r="Q235" s="32"/>
      <c r="R235" s="32"/>
      <c r="S235" s="32"/>
      <c r="V235" s="33"/>
      <c r="W235" s="33"/>
      <c r="AD235" s="47"/>
      <c r="AE235" s="47"/>
      <c r="AF235" s="109"/>
    </row>
    <row r="236" spans="1:32">
      <c r="A236">
        <v>233</v>
      </c>
      <c r="B236" t="s">
        <v>754</v>
      </c>
      <c r="C236" t="s">
        <v>755</v>
      </c>
      <c r="D236" t="s">
        <v>756</v>
      </c>
      <c r="E236" s="29">
        <v>85.42</v>
      </c>
      <c r="F236" s="105">
        <v>8.0000000000000004E-4</v>
      </c>
      <c r="G236" t="s">
        <v>60</v>
      </c>
      <c r="H236" t="s">
        <v>59</v>
      </c>
      <c r="I236" s="107" t="s">
        <v>29</v>
      </c>
      <c r="J236" s="1"/>
      <c r="P236" s="32"/>
      <c r="Q236" s="32"/>
      <c r="R236" s="32"/>
      <c r="S236" s="32"/>
      <c r="V236" s="33"/>
      <c r="W236" s="33"/>
      <c r="AD236" s="47"/>
      <c r="AE236" s="47"/>
      <c r="AF236" s="109"/>
    </row>
    <row r="237" spans="1:32">
      <c r="A237">
        <v>234</v>
      </c>
      <c r="B237" t="s">
        <v>757</v>
      </c>
      <c r="C237" t="s">
        <v>758</v>
      </c>
      <c r="D237" t="s">
        <v>759</v>
      </c>
      <c r="E237" s="29">
        <v>72.47</v>
      </c>
      <c r="F237" s="105">
        <v>8.0000000000000004E-4</v>
      </c>
      <c r="G237" t="s">
        <v>60</v>
      </c>
      <c r="H237" t="s">
        <v>68</v>
      </c>
      <c r="I237" s="107" t="s">
        <v>29</v>
      </c>
      <c r="J237" s="1"/>
      <c r="P237" s="32"/>
      <c r="Q237" s="32"/>
      <c r="R237" s="32"/>
      <c r="S237" s="32"/>
      <c r="V237" s="33"/>
      <c r="W237" s="33"/>
      <c r="AD237" s="47"/>
      <c r="AE237" s="47"/>
      <c r="AF237" s="109"/>
    </row>
    <row r="238" spans="1:32">
      <c r="A238">
        <v>235</v>
      </c>
      <c r="B238" t="s">
        <v>760</v>
      </c>
      <c r="C238" t="s">
        <v>761</v>
      </c>
      <c r="D238" t="s">
        <v>762</v>
      </c>
      <c r="E238" s="29">
        <v>70.010000000000005</v>
      </c>
      <c r="F238" s="105">
        <v>8.0000000000000004E-4</v>
      </c>
      <c r="G238" t="s">
        <v>60</v>
      </c>
      <c r="H238" t="s">
        <v>68</v>
      </c>
      <c r="I238" s="107" t="s">
        <v>29</v>
      </c>
      <c r="J238" s="1"/>
      <c r="P238" s="32"/>
      <c r="Q238" s="32"/>
      <c r="R238" s="32"/>
      <c r="S238" s="32"/>
      <c r="V238" s="33"/>
      <c r="W238" s="33"/>
      <c r="AD238" s="47"/>
      <c r="AE238" s="47"/>
      <c r="AF238" s="109"/>
    </row>
    <row r="239" spans="1:32">
      <c r="A239">
        <v>236</v>
      </c>
      <c r="B239" t="s">
        <v>763</v>
      </c>
      <c r="C239" t="s">
        <v>764</v>
      </c>
      <c r="D239" t="s">
        <v>765</v>
      </c>
      <c r="E239" s="29">
        <v>69.069999999999993</v>
      </c>
      <c r="F239" s="105">
        <v>8.0000000000000004E-4</v>
      </c>
      <c r="G239" t="s">
        <v>60</v>
      </c>
      <c r="H239" t="s">
        <v>68</v>
      </c>
      <c r="I239" s="107" t="s">
        <v>29</v>
      </c>
      <c r="J239" s="1"/>
      <c r="P239" s="32"/>
      <c r="Q239" s="32"/>
      <c r="R239" s="32"/>
      <c r="S239" s="32"/>
      <c r="V239" s="33"/>
      <c r="W239" s="33"/>
      <c r="AD239" s="47"/>
      <c r="AE239" s="47"/>
      <c r="AF239" s="109"/>
    </row>
    <row r="240" spans="1:32">
      <c r="A240">
        <v>237</v>
      </c>
      <c r="B240" t="s">
        <v>766</v>
      </c>
      <c r="C240" t="s">
        <v>767</v>
      </c>
      <c r="D240" t="s">
        <v>768</v>
      </c>
      <c r="E240" s="29">
        <v>49.02</v>
      </c>
      <c r="F240" s="105">
        <v>8.0000000000000004E-4</v>
      </c>
      <c r="G240" t="s">
        <v>60</v>
      </c>
      <c r="H240" t="s">
        <v>59</v>
      </c>
      <c r="I240" s="107" t="s">
        <v>29</v>
      </c>
      <c r="J240" s="1"/>
      <c r="P240" s="32"/>
      <c r="Q240" s="32"/>
      <c r="R240" s="32"/>
      <c r="S240" s="32"/>
      <c r="V240" s="33"/>
      <c r="W240" s="33"/>
      <c r="AD240" s="47"/>
      <c r="AE240" s="47"/>
      <c r="AF240" s="109"/>
    </row>
    <row r="241" spans="1:32">
      <c r="A241">
        <v>238</v>
      </c>
      <c r="B241" t="s">
        <v>769</v>
      </c>
      <c r="C241" t="s">
        <v>770</v>
      </c>
      <c r="D241" t="s">
        <v>771</v>
      </c>
      <c r="E241" s="29">
        <v>79.53</v>
      </c>
      <c r="F241" s="105">
        <v>8.0000000000000004E-4</v>
      </c>
      <c r="G241" t="s">
        <v>60</v>
      </c>
      <c r="H241" t="s">
        <v>68</v>
      </c>
      <c r="I241" s="107" t="s">
        <v>29</v>
      </c>
      <c r="J241" s="1"/>
      <c r="P241" s="32"/>
      <c r="Q241" s="32"/>
      <c r="R241" s="32"/>
      <c r="S241" s="32"/>
      <c r="V241" s="33"/>
      <c r="W241" s="33"/>
      <c r="AD241" s="47"/>
      <c r="AE241" s="47"/>
      <c r="AF241" s="109"/>
    </row>
    <row r="242" spans="1:32">
      <c r="A242">
        <v>239</v>
      </c>
      <c r="B242" t="s">
        <v>772</v>
      </c>
      <c r="C242" t="s">
        <v>773</v>
      </c>
      <c r="D242" t="s">
        <v>774</v>
      </c>
      <c r="F242" s="105">
        <v>8.0000000000000004E-4</v>
      </c>
      <c r="G242" t="s">
        <v>58</v>
      </c>
      <c r="H242" t="s">
        <v>58</v>
      </c>
      <c r="I242" s="107" t="s">
        <v>775</v>
      </c>
      <c r="J242" s="1"/>
      <c r="P242" s="32"/>
      <c r="Q242" s="32"/>
      <c r="R242" s="32"/>
      <c r="S242" s="32"/>
      <c r="V242" s="33"/>
      <c r="W242" s="33"/>
      <c r="AD242" s="47"/>
      <c r="AE242" s="47"/>
      <c r="AF242" s="109"/>
    </row>
    <row r="243" spans="1:32">
      <c r="A243">
        <v>240</v>
      </c>
      <c r="B243" t="s">
        <v>776</v>
      </c>
      <c r="C243" t="s">
        <v>777</v>
      </c>
      <c r="D243" t="s">
        <v>778</v>
      </c>
      <c r="E243" s="29">
        <v>38.979999999999997</v>
      </c>
      <c r="F243" s="105">
        <v>8.0000000000000004E-4</v>
      </c>
      <c r="G243" t="s">
        <v>31</v>
      </c>
      <c r="H243" t="s">
        <v>50</v>
      </c>
      <c r="I243" s="107" t="s">
        <v>29</v>
      </c>
      <c r="J243" s="1"/>
      <c r="P243" s="32"/>
      <c r="Q243" s="32"/>
      <c r="R243" s="32"/>
      <c r="S243" s="32"/>
      <c r="V243" s="33"/>
      <c r="W243" s="33"/>
      <c r="AD243" s="47"/>
      <c r="AE243" s="47"/>
      <c r="AF243" s="109"/>
    </row>
    <row r="244" spans="1:32">
      <c r="A244">
        <v>241</v>
      </c>
      <c r="B244" t="s">
        <v>779</v>
      </c>
      <c r="C244" t="s">
        <v>780</v>
      </c>
      <c r="D244" t="s">
        <v>781</v>
      </c>
      <c r="E244" s="29">
        <v>76.09</v>
      </c>
      <c r="F244" s="105">
        <v>8.0000000000000004E-4</v>
      </c>
      <c r="G244" t="s">
        <v>31</v>
      </c>
      <c r="H244" t="s">
        <v>40</v>
      </c>
      <c r="I244" s="107" t="s">
        <v>29</v>
      </c>
      <c r="J244" s="1"/>
      <c r="P244" s="32"/>
      <c r="Q244" s="32"/>
      <c r="R244" s="32"/>
      <c r="S244" s="32"/>
      <c r="V244" s="33"/>
      <c r="W244" s="33"/>
      <c r="AD244" s="47"/>
      <c r="AE244" s="47"/>
      <c r="AF244" s="109"/>
    </row>
    <row r="245" spans="1:32">
      <c r="A245">
        <v>242</v>
      </c>
      <c r="B245" t="s">
        <v>782</v>
      </c>
      <c r="C245" t="s">
        <v>783</v>
      </c>
      <c r="D245" t="s">
        <v>784</v>
      </c>
      <c r="E245" s="29">
        <v>39.72</v>
      </c>
      <c r="F245" s="105">
        <v>8.0000000000000004E-4</v>
      </c>
      <c r="G245" t="s">
        <v>31</v>
      </c>
      <c r="H245" t="s">
        <v>40</v>
      </c>
      <c r="I245" s="107" t="s">
        <v>29</v>
      </c>
      <c r="J245" s="1"/>
      <c r="P245" s="32"/>
      <c r="Q245" s="32"/>
      <c r="R245" s="32"/>
      <c r="S245" s="32"/>
      <c r="V245" s="33"/>
      <c r="W245" s="33"/>
      <c r="AD245" s="47"/>
      <c r="AE245" s="47"/>
      <c r="AF245" s="109"/>
    </row>
    <row r="246" spans="1:32">
      <c r="A246">
        <v>243</v>
      </c>
      <c r="B246" t="s">
        <v>785</v>
      </c>
      <c r="C246" t="s">
        <v>786</v>
      </c>
      <c r="D246" t="s">
        <v>787</v>
      </c>
      <c r="E246" s="29">
        <v>71.650000000000006</v>
      </c>
      <c r="F246" s="105">
        <v>8.0000000000000004E-4</v>
      </c>
      <c r="G246" t="s">
        <v>48</v>
      </c>
      <c r="H246" t="s">
        <v>88</v>
      </c>
      <c r="I246" s="107" t="s">
        <v>98</v>
      </c>
      <c r="J246" s="1"/>
      <c r="P246" s="32"/>
      <c r="Q246" s="32"/>
      <c r="R246" s="32"/>
      <c r="S246" s="32"/>
      <c r="V246" s="33"/>
      <c r="W246" s="33"/>
      <c r="AD246" s="47"/>
      <c r="AE246" s="47"/>
      <c r="AF246" s="109"/>
    </row>
    <row r="247" spans="1:32">
      <c r="A247">
        <v>244</v>
      </c>
      <c r="B247" t="s">
        <v>788</v>
      </c>
      <c r="C247" t="s">
        <v>789</v>
      </c>
      <c r="D247" t="s">
        <v>790</v>
      </c>
      <c r="E247" s="29">
        <v>90.38</v>
      </c>
      <c r="F247" s="105">
        <v>8.0000000000000004E-4</v>
      </c>
      <c r="G247" t="s">
        <v>48</v>
      </c>
      <c r="H247" t="s">
        <v>49</v>
      </c>
      <c r="I247" s="107" t="s">
        <v>29</v>
      </c>
      <c r="J247" s="1"/>
      <c r="P247" s="32"/>
      <c r="Q247" s="32"/>
      <c r="R247" s="32"/>
      <c r="S247" s="32"/>
      <c r="V247" s="33"/>
      <c r="W247" s="33"/>
      <c r="AD247" s="47"/>
      <c r="AE247" s="47"/>
      <c r="AF247" s="109"/>
    </row>
    <row r="248" spans="1:32">
      <c r="A248">
        <v>245</v>
      </c>
      <c r="B248" t="s">
        <v>791</v>
      </c>
      <c r="C248" t="s">
        <v>792</v>
      </c>
      <c r="D248" t="s">
        <v>793</v>
      </c>
      <c r="E248" s="29">
        <v>81.290000000000006</v>
      </c>
      <c r="F248" s="105">
        <v>8.0000000000000004E-4</v>
      </c>
      <c r="G248" t="s">
        <v>100</v>
      </c>
      <c r="H248" t="s">
        <v>114</v>
      </c>
      <c r="I248" s="107" t="s">
        <v>29</v>
      </c>
      <c r="J248" s="1"/>
      <c r="P248" s="32"/>
      <c r="Q248" s="32"/>
      <c r="R248" s="32"/>
      <c r="S248" s="32"/>
      <c r="V248" s="33"/>
      <c r="W248" s="33"/>
      <c r="AD248" s="47"/>
      <c r="AE248" s="47"/>
      <c r="AF248" s="109"/>
    </row>
    <row r="249" spans="1:32">
      <c r="A249">
        <v>246</v>
      </c>
      <c r="B249" t="s">
        <v>794</v>
      </c>
      <c r="C249" t="s">
        <v>795</v>
      </c>
      <c r="D249" t="s">
        <v>796</v>
      </c>
      <c r="E249" s="29">
        <v>78.36</v>
      </c>
      <c r="F249" s="105">
        <v>8.0000000000000004E-4</v>
      </c>
      <c r="G249" t="s">
        <v>137</v>
      </c>
      <c r="H249" t="s">
        <v>157</v>
      </c>
      <c r="I249" s="107" t="s">
        <v>29</v>
      </c>
      <c r="J249" s="1"/>
      <c r="P249" s="32"/>
      <c r="Q249" s="32"/>
      <c r="R249" s="32"/>
      <c r="S249" s="32"/>
      <c r="V249" s="33"/>
      <c r="W249" s="33"/>
      <c r="AD249" s="47"/>
      <c r="AE249" s="47"/>
      <c r="AF249" s="109"/>
    </row>
    <row r="250" spans="1:32">
      <c r="A250">
        <v>247</v>
      </c>
      <c r="B250" t="s">
        <v>797</v>
      </c>
      <c r="C250" t="s">
        <v>798</v>
      </c>
      <c r="D250" t="s">
        <v>799</v>
      </c>
      <c r="E250" s="29">
        <v>71.92</v>
      </c>
      <c r="F250" s="105">
        <v>6.9999999999999999E-4</v>
      </c>
      <c r="G250" t="s">
        <v>146</v>
      </c>
      <c r="H250" t="s">
        <v>146</v>
      </c>
      <c r="I250" s="107" t="s">
        <v>29</v>
      </c>
      <c r="J250" s="1"/>
      <c r="P250" s="32"/>
      <c r="Q250" s="32"/>
      <c r="R250" s="32"/>
      <c r="S250" s="32"/>
      <c r="V250" s="33"/>
      <c r="W250" s="33"/>
      <c r="AD250" s="47"/>
      <c r="AE250" s="47"/>
      <c r="AF250" s="109"/>
    </row>
    <row r="251" spans="1:32">
      <c r="A251">
        <v>248</v>
      </c>
      <c r="B251" t="s">
        <v>800</v>
      </c>
      <c r="C251" t="s">
        <v>801</v>
      </c>
      <c r="D251" t="s">
        <v>802</v>
      </c>
      <c r="E251" s="29">
        <v>89.3</v>
      </c>
      <c r="F251" s="105">
        <v>6.9999999999999999E-4</v>
      </c>
      <c r="G251" t="s">
        <v>161</v>
      </c>
      <c r="H251" t="s">
        <v>161</v>
      </c>
      <c r="I251" s="107" t="s">
        <v>29</v>
      </c>
      <c r="J251" s="1"/>
      <c r="P251" s="32"/>
      <c r="Q251" s="32"/>
      <c r="R251" s="32"/>
      <c r="S251" s="32"/>
      <c r="V251" s="33"/>
      <c r="W251" s="33"/>
      <c r="AD251" s="47"/>
      <c r="AE251" s="47"/>
      <c r="AF251" s="109"/>
    </row>
    <row r="252" spans="1:32">
      <c r="A252">
        <v>249</v>
      </c>
      <c r="B252" t="s">
        <v>803</v>
      </c>
      <c r="C252" t="s">
        <v>804</v>
      </c>
      <c r="D252" t="s">
        <v>805</v>
      </c>
      <c r="E252" s="29">
        <v>74.19</v>
      </c>
      <c r="F252" s="105">
        <v>6.9999999999999999E-4</v>
      </c>
      <c r="G252" t="s">
        <v>161</v>
      </c>
      <c r="H252" t="s">
        <v>161</v>
      </c>
      <c r="I252" s="107" t="s">
        <v>29</v>
      </c>
      <c r="J252" s="1"/>
      <c r="P252" s="32"/>
      <c r="Q252" s="32"/>
      <c r="R252" s="32"/>
      <c r="S252" s="32"/>
      <c r="V252" s="33"/>
      <c r="W252" s="33"/>
      <c r="AD252" s="47"/>
      <c r="AE252" s="47"/>
      <c r="AF252" s="109"/>
    </row>
    <row r="253" spans="1:32">
      <c r="A253">
        <v>250</v>
      </c>
      <c r="B253" t="s">
        <v>806</v>
      </c>
      <c r="C253" t="s">
        <v>807</v>
      </c>
      <c r="D253" t="s">
        <v>808</v>
      </c>
      <c r="E253" s="29">
        <v>70.94</v>
      </c>
      <c r="F253" s="105">
        <v>6.9999999999999999E-4</v>
      </c>
      <c r="G253" t="s">
        <v>127</v>
      </c>
      <c r="H253" t="s">
        <v>127</v>
      </c>
      <c r="I253" s="107" t="s">
        <v>29</v>
      </c>
      <c r="J253" s="1"/>
      <c r="P253" s="32"/>
      <c r="Q253" s="32"/>
      <c r="R253" s="32"/>
      <c r="S253" s="32"/>
      <c r="V253" s="33"/>
      <c r="W253" s="33"/>
      <c r="AD253" s="47"/>
      <c r="AE253" s="47"/>
      <c r="AF253" s="109"/>
    </row>
    <row r="254" spans="1:32">
      <c r="A254">
        <v>251</v>
      </c>
      <c r="B254" t="s">
        <v>809</v>
      </c>
      <c r="C254" t="s">
        <v>810</v>
      </c>
      <c r="D254" t="s">
        <v>811</v>
      </c>
      <c r="E254" s="29">
        <v>79.84</v>
      </c>
      <c r="F254" s="105">
        <v>6.9999999999999999E-4</v>
      </c>
      <c r="G254" t="s">
        <v>127</v>
      </c>
      <c r="H254" t="s">
        <v>127</v>
      </c>
      <c r="I254" s="107" t="s">
        <v>29</v>
      </c>
      <c r="J254" s="1"/>
      <c r="P254" s="32"/>
      <c r="Q254" s="32"/>
      <c r="R254" s="32"/>
      <c r="S254" s="32"/>
      <c r="V254" s="33"/>
      <c r="W254" s="33"/>
      <c r="AD254" s="47"/>
      <c r="AE254" s="47"/>
      <c r="AF254" s="109"/>
    </row>
    <row r="255" spans="1:32">
      <c r="A255">
        <v>252</v>
      </c>
      <c r="B255" t="s">
        <v>812</v>
      </c>
      <c r="C255" t="s">
        <v>813</v>
      </c>
      <c r="D255" t="s">
        <v>814</v>
      </c>
      <c r="E255" s="29">
        <v>70.56</v>
      </c>
      <c r="F255" s="105">
        <v>6.9999999999999999E-4</v>
      </c>
      <c r="G255" t="s">
        <v>127</v>
      </c>
      <c r="H255" t="s">
        <v>127</v>
      </c>
      <c r="I255" s="107" t="s">
        <v>29</v>
      </c>
      <c r="J255" s="1"/>
      <c r="P255" s="32"/>
      <c r="Q255" s="32"/>
      <c r="R255" s="32"/>
      <c r="S255" s="32"/>
      <c r="V255" s="33"/>
      <c r="W255" s="33"/>
      <c r="AD255" s="47"/>
      <c r="AE255" s="47"/>
      <c r="AF255" s="109"/>
    </row>
    <row r="256" spans="1:32">
      <c r="A256">
        <v>253</v>
      </c>
      <c r="B256" t="s">
        <v>815</v>
      </c>
      <c r="C256" t="s">
        <v>816</v>
      </c>
      <c r="D256" t="s">
        <v>817</v>
      </c>
      <c r="E256" s="29">
        <v>88.11</v>
      </c>
      <c r="F256" s="105">
        <v>6.9999999999999999E-4</v>
      </c>
      <c r="G256" t="s">
        <v>60</v>
      </c>
      <c r="H256" t="s">
        <v>59</v>
      </c>
      <c r="I256" s="107" t="s">
        <v>29</v>
      </c>
      <c r="J256" s="1"/>
      <c r="P256" s="32"/>
      <c r="Q256" s="32"/>
      <c r="R256" s="32"/>
      <c r="S256" s="32"/>
      <c r="V256" s="33"/>
      <c r="W256" s="33"/>
      <c r="AD256" s="47"/>
      <c r="AE256" s="47"/>
      <c r="AF256" s="109"/>
    </row>
    <row r="257" spans="1:32">
      <c r="A257">
        <v>254</v>
      </c>
      <c r="B257" t="s">
        <v>818</v>
      </c>
      <c r="C257" t="s">
        <v>819</v>
      </c>
      <c r="D257" t="s">
        <v>820</v>
      </c>
      <c r="E257" s="29">
        <v>74.3</v>
      </c>
      <c r="F257" s="105">
        <v>6.9999999999999999E-4</v>
      </c>
      <c r="G257" t="s">
        <v>60</v>
      </c>
      <c r="H257" t="s">
        <v>59</v>
      </c>
      <c r="I257" s="107" t="s">
        <v>29</v>
      </c>
      <c r="J257" s="1"/>
      <c r="P257" s="32"/>
      <c r="Q257" s="32"/>
      <c r="R257" s="32"/>
      <c r="S257" s="32"/>
      <c r="V257" s="33"/>
      <c r="W257" s="33"/>
      <c r="AD257" s="47"/>
      <c r="AE257" s="47"/>
      <c r="AF257" s="109"/>
    </row>
    <row r="258" spans="1:32">
      <c r="A258">
        <v>255</v>
      </c>
      <c r="B258" t="s">
        <v>821</v>
      </c>
      <c r="C258" t="s">
        <v>822</v>
      </c>
      <c r="D258" t="s">
        <v>823</v>
      </c>
      <c r="E258" s="29">
        <v>61.2</v>
      </c>
      <c r="F258" s="105">
        <v>6.9999999999999999E-4</v>
      </c>
      <c r="G258" t="s">
        <v>60</v>
      </c>
      <c r="H258" t="s">
        <v>59</v>
      </c>
      <c r="I258" s="107" t="s">
        <v>29</v>
      </c>
      <c r="J258" s="1"/>
      <c r="P258" s="32"/>
      <c r="Q258" s="32"/>
      <c r="R258" s="32"/>
      <c r="S258" s="32"/>
      <c r="V258" s="33"/>
      <c r="W258" s="33"/>
      <c r="AD258" s="47"/>
      <c r="AE258" s="47"/>
      <c r="AF258" s="109"/>
    </row>
    <row r="259" spans="1:32">
      <c r="A259">
        <v>256</v>
      </c>
      <c r="B259" t="s">
        <v>824</v>
      </c>
      <c r="C259" t="s">
        <v>825</v>
      </c>
      <c r="D259" t="s">
        <v>826</v>
      </c>
      <c r="E259" s="29">
        <v>57.48</v>
      </c>
      <c r="F259" s="105">
        <v>6.9999999999999999E-4</v>
      </c>
      <c r="G259" t="s">
        <v>60</v>
      </c>
      <c r="H259" t="s">
        <v>59</v>
      </c>
      <c r="I259" s="107" t="s">
        <v>29</v>
      </c>
      <c r="J259" s="1"/>
      <c r="P259" s="32"/>
      <c r="Q259" s="32"/>
      <c r="R259" s="32"/>
      <c r="S259" s="32"/>
      <c r="V259" s="33"/>
      <c r="W259" s="33"/>
      <c r="AD259" s="47"/>
      <c r="AE259" s="47"/>
      <c r="AF259" s="109"/>
    </row>
    <row r="260" spans="1:32">
      <c r="A260">
        <v>257</v>
      </c>
      <c r="B260" t="s">
        <v>827</v>
      </c>
      <c r="C260" t="s">
        <v>828</v>
      </c>
      <c r="D260" t="s">
        <v>829</v>
      </c>
      <c r="E260" s="29">
        <v>43.04</v>
      </c>
      <c r="F260" s="105">
        <v>6.9999999999999999E-4</v>
      </c>
      <c r="G260" t="s">
        <v>60</v>
      </c>
      <c r="H260" t="s">
        <v>68</v>
      </c>
      <c r="I260" s="107" t="s">
        <v>29</v>
      </c>
      <c r="J260" s="1"/>
      <c r="P260" s="32"/>
      <c r="Q260" s="32"/>
      <c r="R260" s="32"/>
      <c r="S260" s="32"/>
      <c r="V260" s="33"/>
      <c r="W260" s="33"/>
      <c r="AD260" s="47"/>
      <c r="AE260" s="47"/>
      <c r="AF260" s="109"/>
    </row>
    <row r="261" spans="1:32">
      <c r="A261">
        <v>258</v>
      </c>
      <c r="B261" t="s">
        <v>830</v>
      </c>
      <c r="C261" t="s">
        <v>831</v>
      </c>
      <c r="D261" t="s">
        <v>832</v>
      </c>
      <c r="E261" s="29">
        <v>83.41</v>
      </c>
      <c r="F261" s="105">
        <v>6.9999999999999999E-4</v>
      </c>
      <c r="G261" t="s">
        <v>58</v>
      </c>
      <c r="H261" t="s">
        <v>58</v>
      </c>
      <c r="I261" s="107" t="s">
        <v>29</v>
      </c>
      <c r="J261" s="1"/>
      <c r="P261" s="32"/>
      <c r="Q261" s="32"/>
      <c r="R261" s="32"/>
      <c r="S261" s="32"/>
      <c r="V261" s="33"/>
      <c r="W261" s="33"/>
      <c r="AD261" s="47"/>
      <c r="AE261" s="47"/>
      <c r="AF261" s="109"/>
    </row>
    <row r="262" spans="1:32">
      <c r="A262">
        <v>259</v>
      </c>
      <c r="B262" t="s">
        <v>833</v>
      </c>
      <c r="C262" t="s">
        <v>834</v>
      </c>
      <c r="D262" t="s">
        <v>835</v>
      </c>
      <c r="E262" s="29">
        <v>46.77</v>
      </c>
      <c r="F262" s="105">
        <v>6.9999999999999999E-4</v>
      </c>
      <c r="G262" t="s">
        <v>58</v>
      </c>
      <c r="H262" t="s">
        <v>58</v>
      </c>
      <c r="I262" s="107" t="s">
        <v>29</v>
      </c>
      <c r="J262" s="1"/>
      <c r="P262" s="32"/>
      <c r="Q262" s="32"/>
      <c r="R262" s="32"/>
      <c r="S262" s="32"/>
      <c r="V262" s="33"/>
      <c r="W262" s="33"/>
      <c r="AD262" s="47"/>
      <c r="AE262" s="47"/>
      <c r="AF262" s="109"/>
    </row>
    <row r="263" spans="1:32">
      <c r="A263">
        <v>260</v>
      </c>
      <c r="B263" t="s">
        <v>836</v>
      </c>
      <c r="C263" t="s">
        <v>837</v>
      </c>
      <c r="D263" t="s">
        <v>838</v>
      </c>
      <c r="E263" s="29">
        <v>36.979999999999997</v>
      </c>
      <c r="F263" s="105">
        <v>6.9999999999999999E-4</v>
      </c>
      <c r="G263" t="s">
        <v>31</v>
      </c>
      <c r="H263" t="s">
        <v>50</v>
      </c>
      <c r="I263" s="107" t="s">
        <v>29</v>
      </c>
      <c r="J263" s="1"/>
      <c r="P263" s="32"/>
      <c r="Q263" s="32"/>
      <c r="R263" s="32"/>
      <c r="S263" s="32"/>
      <c r="V263" s="33"/>
      <c r="W263" s="33"/>
      <c r="AD263" s="47"/>
      <c r="AE263" s="47"/>
      <c r="AF263" s="109"/>
    </row>
    <row r="264" spans="1:32">
      <c r="A264">
        <v>261</v>
      </c>
      <c r="B264" t="s">
        <v>839</v>
      </c>
      <c r="C264" t="s">
        <v>840</v>
      </c>
      <c r="D264" t="s">
        <v>841</v>
      </c>
      <c r="E264" s="29">
        <v>67.48</v>
      </c>
      <c r="F264" s="105">
        <v>8.9999999999999998E-4</v>
      </c>
      <c r="G264" t="s">
        <v>31</v>
      </c>
      <c r="H264" t="s">
        <v>30</v>
      </c>
      <c r="I264" s="107" t="s">
        <v>29</v>
      </c>
      <c r="J264" s="1"/>
      <c r="P264" s="32"/>
      <c r="Q264" s="32"/>
      <c r="R264" s="32"/>
      <c r="S264" s="32"/>
      <c r="V264" s="33"/>
      <c r="W264" s="33"/>
      <c r="AD264" s="47"/>
      <c r="AE264" s="47"/>
      <c r="AF264" s="109"/>
    </row>
    <row r="265" spans="1:32">
      <c r="A265">
        <v>262</v>
      </c>
      <c r="B265" t="s">
        <v>842</v>
      </c>
      <c r="C265" t="s">
        <v>843</v>
      </c>
      <c r="D265" t="s">
        <v>844</v>
      </c>
      <c r="E265" s="29">
        <v>67.14</v>
      </c>
      <c r="F265" s="105">
        <v>2E-3</v>
      </c>
      <c r="G265" t="s">
        <v>31</v>
      </c>
      <c r="H265" t="s">
        <v>30</v>
      </c>
      <c r="I265" s="107" t="s">
        <v>29</v>
      </c>
      <c r="J265" s="1"/>
      <c r="P265" s="32"/>
      <c r="Q265" s="32"/>
      <c r="R265" s="32"/>
      <c r="S265" s="32"/>
      <c r="V265" s="33"/>
      <c r="W265" s="33"/>
      <c r="AD265" s="47"/>
      <c r="AE265" s="47"/>
      <c r="AF265" s="109"/>
    </row>
    <row r="266" spans="1:32">
      <c r="A266">
        <v>263</v>
      </c>
      <c r="B266" t="s">
        <v>845</v>
      </c>
      <c r="C266" t="s">
        <v>846</v>
      </c>
      <c r="D266" t="s">
        <v>847</v>
      </c>
      <c r="E266" s="29">
        <v>66.91</v>
      </c>
      <c r="F266" s="105">
        <v>2.0000000000000001E-4</v>
      </c>
      <c r="G266" t="s">
        <v>31</v>
      </c>
      <c r="H266" t="s">
        <v>30</v>
      </c>
      <c r="I266" s="107" t="s">
        <v>29</v>
      </c>
      <c r="J266" s="1"/>
      <c r="P266" s="32"/>
      <c r="Q266" s="32"/>
      <c r="R266" s="32"/>
      <c r="S266" s="32"/>
      <c r="V266" s="33"/>
      <c r="W266" s="33"/>
      <c r="AD266" s="47"/>
      <c r="AE266" s="47"/>
      <c r="AF266" s="109"/>
    </row>
    <row r="267" spans="1:32">
      <c r="A267">
        <v>264</v>
      </c>
      <c r="B267" t="s">
        <v>848</v>
      </c>
      <c r="C267" t="s">
        <v>849</v>
      </c>
      <c r="D267" t="s">
        <v>850</v>
      </c>
      <c r="E267" s="29">
        <v>85.77</v>
      </c>
      <c r="F267" s="105">
        <v>6.9999999999999999E-4</v>
      </c>
      <c r="G267" t="s">
        <v>31</v>
      </c>
      <c r="H267" t="s">
        <v>40</v>
      </c>
      <c r="I267" s="107" t="s">
        <v>29</v>
      </c>
      <c r="J267" s="1"/>
      <c r="P267" s="32"/>
      <c r="Q267" s="32"/>
      <c r="R267" s="32"/>
      <c r="S267" s="32"/>
      <c r="V267" s="33"/>
      <c r="W267" s="33"/>
      <c r="AD267" s="47"/>
      <c r="AE267" s="47"/>
      <c r="AF267" s="109"/>
    </row>
    <row r="268" spans="1:32">
      <c r="A268">
        <v>265</v>
      </c>
      <c r="B268" t="s">
        <v>851</v>
      </c>
      <c r="C268" t="s">
        <v>852</v>
      </c>
      <c r="D268" t="s">
        <v>853</v>
      </c>
      <c r="E268" s="29">
        <v>81.150000000000006</v>
      </c>
      <c r="F268" s="105">
        <v>6.9999999999999999E-4</v>
      </c>
      <c r="G268" t="s">
        <v>31</v>
      </c>
      <c r="H268" t="s">
        <v>40</v>
      </c>
      <c r="I268" s="107" t="s">
        <v>29</v>
      </c>
      <c r="J268" s="1"/>
      <c r="P268" s="32"/>
      <c r="Q268" s="32"/>
      <c r="R268" s="32"/>
      <c r="S268" s="32"/>
      <c r="V268" s="33"/>
      <c r="W268" s="33"/>
      <c r="AD268" s="47"/>
      <c r="AE268" s="47"/>
      <c r="AF268" s="109"/>
    </row>
    <row r="269" spans="1:32">
      <c r="A269">
        <v>266</v>
      </c>
      <c r="B269" t="s">
        <v>854</v>
      </c>
      <c r="C269" t="s">
        <v>855</v>
      </c>
      <c r="D269" t="s">
        <v>856</v>
      </c>
      <c r="E269" s="29">
        <v>80.37</v>
      </c>
      <c r="F269" s="105">
        <v>6.9999999999999999E-4</v>
      </c>
      <c r="G269" t="s">
        <v>48</v>
      </c>
      <c r="H269" t="s">
        <v>49</v>
      </c>
      <c r="I269" s="107" t="s">
        <v>29</v>
      </c>
      <c r="J269" s="1"/>
      <c r="P269" s="32"/>
      <c r="Q269" s="32"/>
      <c r="R269" s="32"/>
      <c r="S269" s="32"/>
      <c r="V269" s="33"/>
      <c r="W269" s="33"/>
      <c r="AD269" s="47"/>
      <c r="AE269" s="47"/>
      <c r="AF269" s="109"/>
    </row>
    <row r="270" spans="1:32">
      <c r="A270">
        <v>267</v>
      </c>
      <c r="B270" t="s">
        <v>857</v>
      </c>
      <c r="C270" t="s">
        <v>858</v>
      </c>
      <c r="D270" t="s">
        <v>859</v>
      </c>
      <c r="E270" s="29">
        <v>60.09</v>
      </c>
      <c r="F270" s="105">
        <v>6.9999999999999999E-4</v>
      </c>
      <c r="G270" t="s">
        <v>48</v>
      </c>
      <c r="H270" t="s">
        <v>49</v>
      </c>
      <c r="I270" s="107" t="s">
        <v>29</v>
      </c>
      <c r="J270" s="1"/>
      <c r="P270" s="32"/>
      <c r="Q270" s="32"/>
      <c r="R270" s="32"/>
      <c r="S270" s="32"/>
      <c r="V270" s="33"/>
      <c r="W270" s="33"/>
      <c r="AD270" s="47"/>
      <c r="AE270" s="47"/>
      <c r="AF270" s="109"/>
    </row>
    <row r="271" spans="1:32">
      <c r="A271">
        <v>268</v>
      </c>
      <c r="B271" t="s">
        <v>860</v>
      </c>
      <c r="C271" t="s">
        <v>861</v>
      </c>
      <c r="D271" t="s">
        <v>862</v>
      </c>
      <c r="E271" s="29">
        <v>77.11</v>
      </c>
      <c r="F271" s="105">
        <v>6.9999999999999999E-4</v>
      </c>
      <c r="G271" t="s">
        <v>48</v>
      </c>
      <c r="H271" t="s">
        <v>88</v>
      </c>
      <c r="I271" s="107" t="s">
        <v>29</v>
      </c>
      <c r="J271" s="1"/>
      <c r="P271" s="32"/>
      <c r="Q271" s="32"/>
      <c r="R271" s="32"/>
      <c r="S271" s="32"/>
      <c r="V271" s="33"/>
      <c r="W271" s="33"/>
      <c r="AD271" s="47"/>
      <c r="AE271" s="47"/>
      <c r="AF271" s="109"/>
    </row>
    <row r="272" spans="1:32">
      <c r="A272">
        <v>269</v>
      </c>
      <c r="B272" t="s">
        <v>863</v>
      </c>
      <c r="C272" t="s">
        <v>864</v>
      </c>
      <c r="D272" t="s">
        <v>865</v>
      </c>
      <c r="E272" s="29">
        <v>73.19</v>
      </c>
      <c r="F272" s="105">
        <v>6.9999999999999999E-4</v>
      </c>
      <c r="G272" t="s">
        <v>100</v>
      </c>
      <c r="H272" t="s">
        <v>107</v>
      </c>
      <c r="I272" s="107" t="s">
        <v>29</v>
      </c>
      <c r="J272" s="1"/>
      <c r="P272" s="32"/>
      <c r="Q272" s="32"/>
      <c r="R272" s="32"/>
      <c r="S272" s="32"/>
      <c r="V272" s="33"/>
      <c r="W272" s="33"/>
      <c r="AD272" s="47"/>
      <c r="AE272" s="47"/>
      <c r="AF272" s="109"/>
    </row>
    <row r="273" spans="1:32">
      <c r="A273">
        <v>270</v>
      </c>
      <c r="B273" t="s">
        <v>866</v>
      </c>
      <c r="C273" t="s">
        <v>867</v>
      </c>
      <c r="D273" t="s">
        <v>868</v>
      </c>
      <c r="E273" s="29">
        <v>73.37</v>
      </c>
      <c r="F273" s="105">
        <v>6.9999999999999999E-4</v>
      </c>
      <c r="G273" t="s">
        <v>100</v>
      </c>
      <c r="H273" t="s">
        <v>99</v>
      </c>
      <c r="I273" s="107" t="s">
        <v>29</v>
      </c>
      <c r="J273" s="1"/>
      <c r="P273" s="32"/>
      <c r="Q273" s="32"/>
      <c r="R273" s="32"/>
      <c r="S273" s="32"/>
      <c r="V273" s="33"/>
      <c r="W273" s="33"/>
      <c r="AD273" s="47"/>
      <c r="AE273" s="47"/>
      <c r="AF273" s="109"/>
    </row>
    <row r="274" spans="1:32">
      <c r="A274">
        <v>271</v>
      </c>
      <c r="B274" t="s">
        <v>869</v>
      </c>
      <c r="C274" t="s">
        <v>870</v>
      </c>
      <c r="D274" t="s">
        <v>871</v>
      </c>
      <c r="E274" s="29">
        <v>61.72</v>
      </c>
      <c r="F274" s="105">
        <v>6.9999999999999999E-4</v>
      </c>
      <c r="G274" t="s">
        <v>100</v>
      </c>
      <c r="H274" t="s">
        <v>99</v>
      </c>
      <c r="I274" s="107" t="s">
        <v>29</v>
      </c>
      <c r="J274" s="1"/>
      <c r="P274" s="32"/>
      <c r="Q274" s="32"/>
      <c r="R274" s="32"/>
      <c r="S274" s="32"/>
      <c r="V274" s="33"/>
      <c r="W274" s="33"/>
      <c r="AD274" s="47"/>
      <c r="AE274" s="47"/>
      <c r="AF274" s="109"/>
    </row>
    <row r="275" spans="1:32">
      <c r="A275">
        <v>272</v>
      </c>
      <c r="B275" t="s">
        <v>872</v>
      </c>
      <c r="C275" t="s">
        <v>873</v>
      </c>
      <c r="D275" t="s">
        <v>874</v>
      </c>
      <c r="E275" s="29">
        <v>65.510000000000005</v>
      </c>
      <c r="F275" s="105">
        <v>6.9999999999999999E-4</v>
      </c>
      <c r="G275" t="s">
        <v>100</v>
      </c>
      <c r="H275" t="s">
        <v>107</v>
      </c>
      <c r="I275" s="107" t="s">
        <v>29</v>
      </c>
      <c r="J275" s="1"/>
      <c r="P275" s="32"/>
      <c r="Q275" s="32"/>
      <c r="R275" s="32"/>
      <c r="S275" s="32"/>
      <c r="V275" s="33"/>
      <c r="W275" s="33"/>
      <c r="AD275" s="47"/>
      <c r="AE275" s="47"/>
      <c r="AF275" s="109"/>
    </row>
    <row r="276" spans="1:32">
      <c r="A276">
        <v>273</v>
      </c>
      <c r="B276" t="s">
        <v>875</v>
      </c>
      <c r="C276" t="s">
        <v>876</v>
      </c>
      <c r="D276" t="s">
        <v>877</v>
      </c>
      <c r="E276" s="29">
        <v>68.23</v>
      </c>
      <c r="F276" s="105">
        <v>6.9999999999999999E-4</v>
      </c>
      <c r="G276" t="s">
        <v>137</v>
      </c>
      <c r="H276" t="s">
        <v>157</v>
      </c>
      <c r="I276" s="107" t="s">
        <v>29</v>
      </c>
      <c r="J276" s="1"/>
      <c r="P276" s="32"/>
      <c r="Q276" s="32"/>
      <c r="R276" s="32"/>
      <c r="S276" s="32"/>
      <c r="V276" s="33"/>
      <c r="W276" s="33"/>
      <c r="AD276" s="47"/>
      <c r="AE276" s="47"/>
      <c r="AF276" s="109"/>
    </row>
    <row r="277" spans="1:32">
      <c r="A277">
        <v>274</v>
      </c>
      <c r="B277" t="s">
        <v>878</v>
      </c>
      <c r="C277" t="s">
        <v>879</v>
      </c>
      <c r="D277" t="s">
        <v>880</v>
      </c>
      <c r="E277" s="29">
        <v>57.42</v>
      </c>
      <c r="F277" s="105">
        <v>6.9999999999999999E-4</v>
      </c>
      <c r="G277" t="s">
        <v>137</v>
      </c>
      <c r="H277" t="s">
        <v>138</v>
      </c>
      <c r="I277" s="107" t="s">
        <v>29</v>
      </c>
      <c r="J277" s="1"/>
      <c r="P277" s="32"/>
      <c r="Q277" s="32"/>
      <c r="R277" s="32"/>
      <c r="S277" s="32"/>
      <c r="V277" s="33"/>
      <c r="W277" s="33"/>
      <c r="AD277" s="47"/>
      <c r="AE277" s="47"/>
      <c r="AF277" s="109"/>
    </row>
    <row r="278" spans="1:32">
      <c r="A278">
        <v>275</v>
      </c>
      <c r="B278" t="s">
        <v>881</v>
      </c>
      <c r="C278" t="s">
        <v>882</v>
      </c>
      <c r="D278" t="s">
        <v>883</v>
      </c>
      <c r="E278" s="29">
        <v>79.62</v>
      </c>
      <c r="F278" s="105">
        <v>6.9999999999999999E-4</v>
      </c>
      <c r="G278" t="s">
        <v>137</v>
      </c>
      <c r="H278" t="s">
        <v>138</v>
      </c>
      <c r="I278" s="107" t="s">
        <v>29</v>
      </c>
      <c r="J278" s="1"/>
      <c r="P278" s="32"/>
      <c r="Q278" s="32"/>
      <c r="R278" s="32"/>
      <c r="S278" s="32"/>
      <c r="V278" s="33"/>
      <c r="W278" s="33"/>
      <c r="AD278" s="47"/>
      <c r="AE278" s="47"/>
      <c r="AF278" s="109"/>
    </row>
    <row r="279" spans="1:32">
      <c r="A279">
        <v>276</v>
      </c>
      <c r="B279" t="s">
        <v>884</v>
      </c>
      <c r="C279" t="s">
        <v>885</v>
      </c>
      <c r="D279" t="s">
        <v>886</v>
      </c>
      <c r="E279" s="29">
        <v>78.650000000000006</v>
      </c>
      <c r="F279" s="105">
        <v>6.9999999999999999E-4</v>
      </c>
      <c r="G279" t="s">
        <v>137</v>
      </c>
      <c r="H279" t="s">
        <v>157</v>
      </c>
      <c r="I279" s="107" t="s">
        <v>29</v>
      </c>
      <c r="J279" s="1"/>
      <c r="P279" s="32"/>
      <c r="Q279" s="32"/>
      <c r="R279" s="32"/>
      <c r="S279" s="32"/>
      <c r="V279" s="33"/>
      <c r="W279" s="33"/>
      <c r="AD279" s="47"/>
      <c r="AE279" s="47"/>
      <c r="AF279" s="109"/>
    </row>
    <row r="280" spans="1:32">
      <c r="A280">
        <v>277</v>
      </c>
      <c r="B280" t="s">
        <v>887</v>
      </c>
      <c r="C280" t="s">
        <v>888</v>
      </c>
      <c r="D280" t="s">
        <v>889</v>
      </c>
      <c r="E280" s="29">
        <v>52.61</v>
      </c>
      <c r="F280" s="105">
        <v>5.9999999999999995E-4</v>
      </c>
      <c r="G280" t="s">
        <v>137</v>
      </c>
      <c r="H280" t="s">
        <v>138</v>
      </c>
      <c r="I280" s="107" t="s">
        <v>29</v>
      </c>
      <c r="J280" s="1"/>
      <c r="P280" s="32"/>
      <c r="Q280" s="32"/>
      <c r="R280" s="32"/>
      <c r="S280" s="32"/>
      <c r="V280" s="33"/>
      <c r="W280" s="33"/>
      <c r="AD280" s="47"/>
      <c r="AE280" s="47"/>
      <c r="AF280" s="109"/>
    </row>
    <row r="281" spans="1:32">
      <c r="A281">
        <v>278</v>
      </c>
      <c r="B281" t="s">
        <v>890</v>
      </c>
      <c r="C281" t="s">
        <v>891</v>
      </c>
      <c r="D281" t="s">
        <v>892</v>
      </c>
      <c r="E281" s="29">
        <v>72.06</v>
      </c>
      <c r="F281" s="105">
        <v>5.9999999999999995E-4</v>
      </c>
      <c r="G281" t="s">
        <v>146</v>
      </c>
      <c r="H281" t="s">
        <v>146</v>
      </c>
      <c r="I281" s="107" t="s">
        <v>98</v>
      </c>
      <c r="J281" s="1"/>
      <c r="P281" s="32"/>
      <c r="Q281" s="32"/>
      <c r="R281" s="32"/>
      <c r="S281" s="32"/>
      <c r="V281" s="33"/>
      <c r="W281" s="33"/>
      <c r="AD281" s="47"/>
      <c r="AE281" s="47"/>
      <c r="AF281" s="109"/>
    </row>
    <row r="282" spans="1:32">
      <c r="A282">
        <v>279</v>
      </c>
      <c r="B282" t="s">
        <v>893</v>
      </c>
      <c r="C282" t="s">
        <v>894</v>
      </c>
      <c r="D282" t="s">
        <v>895</v>
      </c>
      <c r="E282" s="29">
        <v>59.57</v>
      </c>
      <c r="F282" s="105">
        <v>5.9999999999999995E-4</v>
      </c>
      <c r="G282" t="s">
        <v>27</v>
      </c>
      <c r="H282" t="s">
        <v>28</v>
      </c>
      <c r="I282" s="107" t="s">
        <v>29</v>
      </c>
      <c r="J282" s="1"/>
      <c r="P282" s="32"/>
      <c r="Q282" s="32"/>
      <c r="R282" s="32"/>
      <c r="S282" s="32"/>
      <c r="V282" s="33"/>
      <c r="W282" s="33"/>
      <c r="AD282" s="47"/>
      <c r="AE282" s="47"/>
      <c r="AF282" s="109"/>
    </row>
    <row r="283" spans="1:32">
      <c r="A283">
        <v>280</v>
      </c>
      <c r="B283" t="s">
        <v>896</v>
      </c>
      <c r="C283" t="s">
        <v>897</v>
      </c>
      <c r="D283" t="s">
        <v>898</v>
      </c>
      <c r="E283" s="29">
        <v>49.24</v>
      </c>
      <c r="F283" s="105">
        <v>5.9999999999999995E-4</v>
      </c>
      <c r="G283" t="s">
        <v>161</v>
      </c>
      <c r="H283" t="s">
        <v>161</v>
      </c>
      <c r="I283" s="107" t="s">
        <v>29</v>
      </c>
      <c r="J283" s="1"/>
      <c r="P283" s="32"/>
      <c r="Q283" s="32"/>
      <c r="R283" s="32"/>
      <c r="S283" s="32"/>
      <c r="V283" s="33"/>
      <c r="W283" s="33"/>
      <c r="AD283" s="47"/>
      <c r="AE283" s="47"/>
      <c r="AF283" s="109"/>
    </row>
    <row r="284" spans="1:32">
      <c r="A284">
        <v>281</v>
      </c>
      <c r="B284" t="s">
        <v>899</v>
      </c>
      <c r="C284" t="s">
        <v>900</v>
      </c>
      <c r="D284" t="s">
        <v>901</v>
      </c>
      <c r="E284" s="29">
        <v>83.54</v>
      </c>
      <c r="F284" s="105">
        <v>5.9999999999999995E-4</v>
      </c>
      <c r="G284" t="s">
        <v>127</v>
      </c>
      <c r="H284" t="s">
        <v>127</v>
      </c>
      <c r="I284" s="107" t="s">
        <v>29</v>
      </c>
      <c r="J284" s="1"/>
      <c r="P284" s="32"/>
      <c r="Q284" s="32"/>
      <c r="R284" s="32"/>
      <c r="S284" s="32"/>
      <c r="V284" s="33"/>
      <c r="W284" s="33"/>
      <c r="AD284" s="47"/>
      <c r="AE284" s="47"/>
      <c r="AF284" s="109"/>
    </row>
    <row r="285" spans="1:32">
      <c r="A285">
        <v>282</v>
      </c>
      <c r="B285" t="s">
        <v>902</v>
      </c>
      <c r="C285" t="s">
        <v>903</v>
      </c>
      <c r="D285" t="s">
        <v>904</v>
      </c>
      <c r="E285" s="29">
        <v>84.42</v>
      </c>
      <c r="F285" s="105">
        <v>5.9999999999999995E-4</v>
      </c>
      <c r="G285" t="s">
        <v>127</v>
      </c>
      <c r="H285" t="s">
        <v>127</v>
      </c>
      <c r="I285" s="107" t="s">
        <v>29</v>
      </c>
      <c r="J285" s="1"/>
      <c r="P285" s="32"/>
      <c r="Q285" s="32"/>
      <c r="R285" s="32"/>
      <c r="S285" s="32"/>
      <c r="V285" s="33"/>
      <c r="W285" s="33"/>
      <c r="AD285" s="47"/>
      <c r="AE285" s="47"/>
      <c r="AF285" s="109"/>
    </row>
    <row r="286" spans="1:32">
      <c r="A286">
        <v>283</v>
      </c>
      <c r="B286" t="s">
        <v>905</v>
      </c>
      <c r="C286" t="s">
        <v>906</v>
      </c>
      <c r="D286" t="s">
        <v>907</v>
      </c>
      <c r="E286" s="29">
        <v>56.92</v>
      </c>
      <c r="F286" s="105">
        <v>5.9999999999999995E-4</v>
      </c>
      <c r="G286" t="s">
        <v>127</v>
      </c>
      <c r="H286" t="s">
        <v>127</v>
      </c>
      <c r="I286" s="107" t="s">
        <v>29</v>
      </c>
      <c r="J286" s="1"/>
      <c r="P286" s="32"/>
      <c r="Q286" s="32"/>
      <c r="R286" s="32"/>
      <c r="S286" s="32"/>
      <c r="V286" s="33"/>
      <c r="W286" s="33"/>
      <c r="AD286" s="47"/>
      <c r="AE286" s="47"/>
      <c r="AF286" s="109"/>
    </row>
    <row r="287" spans="1:32">
      <c r="A287">
        <v>284</v>
      </c>
      <c r="B287" t="s">
        <v>908</v>
      </c>
      <c r="C287" t="s">
        <v>909</v>
      </c>
      <c r="D287" t="s">
        <v>910</v>
      </c>
      <c r="E287" s="29">
        <v>72.95</v>
      </c>
      <c r="F287" s="105">
        <v>5.9999999999999995E-4</v>
      </c>
      <c r="G287" t="s">
        <v>60</v>
      </c>
      <c r="H287" t="s">
        <v>59</v>
      </c>
      <c r="I287" s="107" t="s">
        <v>29</v>
      </c>
      <c r="J287" s="1"/>
      <c r="P287" s="32"/>
      <c r="Q287" s="32"/>
      <c r="R287" s="32"/>
      <c r="S287" s="32"/>
      <c r="V287" s="33"/>
      <c r="W287" s="33"/>
      <c r="AD287" s="47"/>
      <c r="AE287" s="47"/>
      <c r="AF287" s="109"/>
    </row>
    <row r="288" spans="1:32">
      <c r="A288">
        <v>285</v>
      </c>
      <c r="B288" t="s">
        <v>911</v>
      </c>
      <c r="C288" t="s">
        <v>912</v>
      </c>
      <c r="D288" t="s">
        <v>913</v>
      </c>
      <c r="E288" s="29">
        <v>71.209999999999994</v>
      </c>
      <c r="F288" s="105">
        <v>5.9999999999999995E-4</v>
      </c>
      <c r="G288" t="s">
        <v>60</v>
      </c>
      <c r="H288" t="s">
        <v>59</v>
      </c>
      <c r="I288" s="107" t="s">
        <v>29</v>
      </c>
      <c r="J288" s="1"/>
      <c r="P288" s="32"/>
      <c r="Q288" s="32"/>
      <c r="R288" s="32"/>
      <c r="S288" s="32"/>
      <c r="V288" s="33"/>
      <c r="W288" s="33"/>
      <c r="AD288" s="47"/>
      <c r="AE288" s="47"/>
      <c r="AF288" s="109"/>
    </row>
    <row r="289" spans="1:32">
      <c r="A289">
        <v>286</v>
      </c>
      <c r="B289" t="s">
        <v>914</v>
      </c>
      <c r="C289" t="s">
        <v>915</v>
      </c>
      <c r="D289" t="s">
        <v>916</v>
      </c>
      <c r="E289" s="29">
        <v>68.069999999999993</v>
      </c>
      <c r="F289" s="105">
        <v>5.9999999999999995E-4</v>
      </c>
      <c r="G289" t="s">
        <v>60</v>
      </c>
      <c r="H289" t="s">
        <v>68</v>
      </c>
      <c r="I289" s="107" t="s">
        <v>29</v>
      </c>
      <c r="J289" s="1"/>
      <c r="P289" s="32"/>
      <c r="Q289" s="32"/>
      <c r="R289" s="32"/>
      <c r="S289" s="32"/>
      <c r="V289" s="33"/>
      <c r="W289" s="33"/>
      <c r="AD289" s="47"/>
      <c r="AE289" s="47"/>
      <c r="AF289" s="109"/>
    </row>
    <row r="290" spans="1:32">
      <c r="A290">
        <v>287</v>
      </c>
      <c r="B290" t="s">
        <v>917</v>
      </c>
      <c r="C290" t="s">
        <v>918</v>
      </c>
      <c r="D290" t="s">
        <v>919</v>
      </c>
      <c r="E290" s="29">
        <v>53.55</v>
      </c>
      <c r="F290" s="105">
        <v>5.9999999999999995E-4</v>
      </c>
      <c r="G290" t="s">
        <v>60</v>
      </c>
      <c r="H290" t="s">
        <v>68</v>
      </c>
      <c r="I290" s="107" t="s">
        <v>29</v>
      </c>
      <c r="J290" s="1"/>
      <c r="P290" s="32"/>
      <c r="Q290" s="32"/>
      <c r="R290" s="32"/>
      <c r="S290" s="32"/>
      <c r="V290" s="33"/>
      <c r="W290" s="33"/>
      <c r="AD290" s="47"/>
      <c r="AE290" s="47"/>
      <c r="AF290" s="109"/>
    </row>
    <row r="291" spans="1:32">
      <c r="A291">
        <v>288</v>
      </c>
      <c r="B291" t="s">
        <v>920</v>
      </c>
      <c r="C291" t="s">
        <v>921</v>
      </c>
      <c r="D291" t="s">
        <v>922</v>
      </c>
      <c r="E291" s="29">
        <v>80.92</v>
      </c>
      <c r="F291" s="105">
        <v>5.9999999999999995E-4</v>
      </c>
      <c r="G291" t="s">
        <v>60</v>
      </c>
      <c r="H291" t="s">
        <v>68</v>
      </c>
      <c r="I291" s="107" t="s">
        <v>29</v>
      </c>
      <c r="J291" s="1"/>
      <c r="P291" s="32"/>
      <c r="Q291" s="32"/>
      <c r="R291" s="32"/>
      <c r="S291" s="32"/>
      <c r="V291" s="33"/>
      <c r="W291" s="33"/>
      <c r="AD291" s="47"/>
      <c r="AE291" s="47"/>
      <c r="AF291" s="109"/>
    </row>
    <row r="292" spans="1:32">
      <c r="A292">
        <v>289</v>
      </c>
      <c r="B292" t="s">
        <v>923</v>
      </c>
      <c r="C292" t="s">
        <v>924</v>
      </c>
      <c r="D292" t="s">
        <v>925</v>
      </c>
      <c r="E292" s="29">
        <v>69.19</v>
      </c>
      <c r="F292" s="105">
        <v>5.9999999999999995E-4</v>
      </c>
      <c r="G292" t="s">
        <v>60</v>
      </c>
      <c r="H292" t="s">
        <v>59</v>
      </c>
      <c r="I292" s="107" t="s">
        <v>29</v>
      </c>
      <c r="J292" s="1"/>
      <c r="P292" s="32"/>
      <c r="Q292" s="32"/>
      <c r="R292" s="32"/>
      <c r="S292" s="32"/>
      <c r="V292" s="33"/>
      <c r="W292" s="33"/>
      <c r="AD292" s="47"/>
      <c r="AE292" s="47"/>
      <c r="AF292" s="109"/>
    </row>
    <row r="293" spans="1:32">
      <c r="A293">
        <v>290</v>
      </c>
      <c r="B293" t="s">
        <v>926</v>
      </c>
      <c r="C293" t="s">
        <v>927</v>
      </c>
      <c r="D293" t="s">
        <v>916</v>
      </c>
      <c r="E293" s="29">
        <v>68.069999999999993</v>
      </c>
      <c r="F293" s="105">
        <v>5.9999999999999995E-4</v>
      </c>
      <c r="G293" t="s">
        <v>60</v>
      </c>
      <c r="H293" t="s">
        <v>59</v>
      </c>
      <c r="I293" s="107" t="s">
        <v>29</v>
      </c>
      <c r="J293" s="1"/>
      <c r="P293" s="32"/>
      <c r="Q293" s="32"/>
      <c r="R293" s="32"/>
      <c r="S293" s="32"/>
      <c r="V293" s="33"/>
      <c r="W293" s="33"/>
      <c r="AD293" s="47"/>
      <c r="AE293" s="47"/>
      <c r="AF293" s="109"/>
    </row>
    <row r="294" spans="1:32">
      <c r="A294">
        <v>291</v>
      </c>
      <c r="B294" t="s">
        <v>928</v>
      </c>
      <c r="C294" t="s">
        <v>929</v>
      </c>
      <c r="D294" t="s">
        <v>930</v>
      </c>
      <c r="E294" s="29">
        <v>61.12</v>
      </c>
      <c r="F294" s="105">
        <v>5.9999999999999995E-4</v>
      </c>
      <c r="G294" t="s">
        <v>60</v>
      </c>
      <c r="H294" t="s">
        <v>59</v>
      </c>
      <c r="I294" s="107" t="s">
        <v>29</v>
      </c>
      <c r="J294" s="1"/>
      <c r="P294" s="32"/>
      <c r="Q294" s="32"/>
      <c r="R294" s="32"/>
      <c r="S294" s="32"/>
      <c r="V294" s="33"/>
      <c r="W294" s="33"/>
      <c r="AD294" s="47"/>
      <c r="AE294" s="47"/>
      <c r="AF294" s="109"/>
    </row>
    <row r="295" spans="1:32">
      <c r="A295">
        <v>292</v>
      </c>
      <c r="B295" t="s">
        <v>931</v>
      </c>
      <c r="C295" t="s">
        <v>932</v>
      </c>
      <c r="D295" t="s">
        <v>933</v>
      </c>
      <c r="E295" s="29">
        <v>48</v>
      </c>
      <c r="F295" s="105">
        <v>5.9999999999999995E-4</v>
      </c>
      <c r="G295" t="s">
        <v>60</v>
      </c>
      <c r="H295" t="s">
        <v>59</v>
      </c>
      <c r="I295" s="107" t="s">
        <v>29</v>
      </c>
      <c r="J295" s="1"/>
      <c r="P295" s="32"/>
      <c r="Q295" s="32"/>
      <c r="R295" s="32"/>
      <c r="S295" s="32"/>
      <c r="V295" s="33"/>
      <c r="W295" s="33"/>
      <c r="AD295" s="47"/>
      <c r="AE295" s="47"/>
      <c r="AF295" s="109"/>
    </row>
    <row r="296" spans="1:32">
      <c r="A296">
        <v>293</v>
      </c>
      <c r="B296" t="s">
        <v>934</v>
      </c>
      <c r="C296" t="s">
        <v>935</v>
      </c>
      <c r="D296" t="s">
        <v>936</v>
      </c>
      <c r="E296" s="29">
        <v>79.34</v>
      </c>
      <c r="F296" s="105">
        <v>5.9999999999999995E-4</v>
      </c>
      <c r="G296" t="s">
        <v>60</v>
      </c>
      <c r="H296" t="s">
        <v>68</v>
      </c>
      <c r="I296" s="107" t="s">
        <v>29</v>
      </c>
      <c r="J296" s="1"/>
      <c r="P296" s="32"/>
      <c r="Q296" s="32"/>
      <c r="R296" s="32"/>
      <c r="S296" s="32"/>
      <c r="V296" s="33"/>
      <c r="W296" s="33"/>
      <c r="AD296" s="47"/>
      <c r="AE296" s="47"/>
      <c r="AF296" s="109"/>
    </row>
    <row r="297" spans="1:32">
      <c r="A297">
        <v>294</v>
      </c>
      <c r="B297" t="s">
        <v>937</v>
      </c>
      <c r="C297" t="s">
        <v>938</v>
      </c>
      <c r="D297" t="s">
        <v>939</v>
      </c>
      <c r="E297" s="29">
        <v>32.26</v>
      </c>
      <c r="F297" s="105">
        <v>5.9999999999999995E-4</v>
      </c>
      <c r="G297" t="s">
        <v>60</v>
      </c>
      <c r="H297" t="s">
        <v>59</v>
      </c>
      <c r="I297" s="107" t="s">
        <v>29</v>
      </c>
      <c r="J297" s="1"/>
      <c r="P297" s="32"/>
      <c r="Q297" s="32"/>
      <c r="R297" s="32"/>
      <c r="S297" s="32"/>
      <c r="V297" s="33"/>
      <c r="W297" s="33"/>
      <c r="AD297" s="47"/>
      <c r="AE297" s="47"/>
      <c r="AF297" s="109"/>
    </row>
    <row r="298" spans="1:32">
      <c r="A298">
        <v>295</v>
      </c>
      <c r="B298" t="s">
        <v>940</v>
      </c>
      <c r="C298" t="s">
        <v>941</v>
      </c>
      <c r="D298" s="26" t="s">
        <v>942</v>
      </c>
      <c r="E298" s="104">
        <v>63.46</v>
      </c>
      <c r="F298" s="105">
        <v>5.9999999999999995E-4</v>
      </c>
      <c r="G298" t="s">
        <v>60</v>
      </c>
      <c r="H298" t="s">
        <v>68</v>
      </c>
      <c r="I298" s="107" t="s">
        <v>98</v>
      </c>
      <c r="J298" s="1"/>
      <c r="P298" s="32"/>
      <c r="Q298" s="32"/>
      <c r="R298" s="32"/>
      <c r="S298" s="32"/>
      <c r="V298" s="33"/>
      <c r="W298" s="33"/>
      <c r="AD298" s="47"/>
      <c r="AE298" s="47"/>
      <c r="AF298" s="109"/>
    </row>
    <row r="299" spans="1:32">
      <c r="A299">
        <v>296</v>
      </c>
      <c r="B299" t="s">
        <v>943</v>
      </c>
      <c r="C299" t="s">
        <v>944</v>
      </c>
      <c r="D299" t="s">
        <v>945</v>
      </c>
      <c r="E299" s="29">
        <v>76.86</v>
      </c>
      <c r="F299" s="105">
        <v>5.9999999999999995E-4</v>
      </c>
      <c r="G299" t="s">
        <v>58</v>
      </c>
      <c r="H299" t="s">
        <v>58</v>
      </c>
      <c r="I299" s="107" t="s">
        <v>29</v>
      </c>
      <c r="J299" s="1"/>
      <c r="P299" s="32"/>
      <c r="Q299" s="32"/>
      <c r="R299" s="32"/>
      <c r="S299" s="32"/>
      <c r="V299" s="33"/>
      <c r="W299" s="33"/>
      <c r="AD299" s="47"/>
      <c r="AE299" s="47"/>
      <c r="AF299" s="109"/>
    </row>
    <row r="300" spans="1:32">
      <c r="A300">
        <v>297</v>
      </c>
      <c r="B300" t="s">
        <v>946</v>
      </c>
      <c r="C300" t="s">
        <v>947</v>
      </c>
      <c r="D300" t="s">
        <v>948</v>
      </c>
      <c r="E300" s="29">
        <v>80.28</v>
      </c>
      <c r="F300" s="105">
        <v>5.9999999999999995E-4</v>
      </c>
      <c r="G300" t="s">
        <v>31</v>
      </c>
      <c r="H300" t="s">
        <v>40</v>
      </c>
      <c r="I300" s="107" t="s">
        <v>29</v>
      </c>
      <c r="J300" s="1"/>
      <c r="P300" s="32"/>
      <c r="Q300" s="32"/>
      <c r="R300" s="32"/>
      <c r="S300" s="32"/>
      <c r="V300" s="33"/>
      <c r="W300" s="33"/>
      <c r="AD300" s="47"/>
      <c r="AE300" s="47"/>
      <c r="AF300" s="109"/>
    </row>
    <row r="301" spans="1:32">
      <c r="A301">
        <v>298</v>
      </c>
      <c r="B301" t="s">
        <v>949</v>
      </c>
      <c r="C301" t="s">
        <v>950</v>
      </c>
      <c r="D301" t="s">
        <v>951</v>
      </c>
      <c r="E301" s="29">
        <v>61.45</v>
      </c>
      <c r="F301" s="105">
        <v>5.9999999999999995E-4</v>
      </c>
      <c r="G301" t="s">
        <v>31</v>
      </c>
      <c r="H301" t="s">
        <v>40</v>
      </c>
      <c r="I301" s="107" t="s">
        <v>29</v>
      </c>
      <c r="J301" s="1"/>
      <c r="P301" s="32"/>
      <c r="Q301" s="32"/>
      <c r="R301" s="32"/>
      <c r="S301" s="32"/>
      <c r="V301" s="33"/>
      <c r="W301" s="33"/>
      <c r="AD301" s="47"/>
      <c r="AE301" s="47"/>
      <c r="AF301" s="109"/>
    </row>
    <row r="302" spans="1:32">
      <c r="A302">
        <v>299</v>
      </c>
      <c r="B302" t="s">
        <v>952</v>
      </c>
      <c r="C302" t="s">
        <v>953</v>
      </c>
      <c r="D302" t="s">
        <v>954</v>
      </c>
      <c r="E302" s="29">
        <v>60.75</v>
      </c>
      <c r="F302" s="105">
        <v>5.9999999999999995E-4</v>
      </c>
      <c r="G302" t="s">
        <v>31</v>
      </c>
      <c r="H302" t="s">
        <v>50</v>
      </c>
      <c r="I302" s="107" t="s">
        <v>29</v>
      </c>
      <c r="J302" s="1"/>
      <c r="P302" s="32"/>
      <c r="Q302" s="32"/>
      <c r="R302" s="32"/>
      <c r="S302" s="32"/>
      <c r="V302" s="33"/>
      <c r="W302" s="33"/>
      <c r="AD302" s="47"/>
      <c r="AE302" s="47"/>
      <c r="AF302" s="109"/>
    </row>
    <row r="303" spans="1:32">
      <c r="A303">
        <v>300</v>
      </c>
      <c r="B303" t="s">
        <v>955</v>
      </c>
      <c r="C303" t="s">
        <v>956</v>
      </c>
      <c r="D303" t="s">
        <v>957</v>
      </c>
      <c r="E303" s="29">
        <v>61.27</v>
      </c>
      <c r="F303" s="105">
        <v>5.9999999999999995E-4</v>
      </c>
      <c r="G303" t="s">
        <v>31</v>
      </c>
      <c r="H303" t="s">
        <v>50</v>
      </c>
      <c r="I303" s="107" t="s">
        <v>29</v>
      </c>
      <c r="J303" s="1"/>
      <c r="P303" s="32"/>
      <c r="Q303" s="32"/>
      <c r="R303" s="32"/>
      <c r="S303" s="32"/>
      <c r="V303" s="33"/>
      <c r="W303" s="33"/>
      <c r="AD303" s="47"/>
      <c r="AE303" s="47"/>
      <c r="AF303" s="109"/>
    </row>
    <row r="304" spans="1:32">
      <c r="A304">
        <v>301</v>
      </c>
      <c r="B304" t="s">
        <v>958</v>
      </c>
      <c r="C304" t="s">
        <v>959</v>
      </c>
      <c r="D304" t="s">
        <v>960</v>
      </c>
      <c r="E304" s="29">
        <v>63.48</v>
      </c>
      <c r="F304" s="105">
        <v>5.9999999999999995E-4</v>
      </c>
      <c r="G304" t="s">
        <v>31</v>
      </c>
      <c r="H304" t="s">
        <v>40</v>
      </c>
      <c r="I304" s="107" t="s">
        <v>29</v>
      </c>
      <c r="J304" s="1"/>
      <c r="P304" s="32"/>
      <c r="Q304" s="32"/>
      <c r="R304" s="32"/>
      <c r="S304" s="32"/>
      <c r="V304" s="33"/>
      <c r="W304" s="33"/>
      <c r="AD304" s="47"/>
      <c r="AE304" s="47"/>
      <c r="AF304" s="109"/>
    </row>
    <row r="305" spans="1:32">
      <c r="A305">
        <v>302</v>
      </c>
      <c r="B305" t="s">
        <v>961</v>
      </c>
      <c r="C305" t="s">
        <v>962</v>
      </c>
      <c r="D305" t="s">
        <v>963</v>
      </c>
      <c r="E305" s="29">
        <v>75.78</v>
      </c>
      <c r="F305" s="105">
        <v>5.9999999999999995E-4</v>
      </c>
      <c r="G305" t="s">
        <v>31</v>
      </c>
      <c r="H305" t="s">
        <v>50</v>
      </c>
      <c r="I305" s="107" t="s">
        <v>29</v>
      </c>
      <c r="J305" s="1"/>
      <c r="P305" s="32"/>
      <c r="Q305" s="32"/>
      <c r="R305" s="32"/>
      <c r="S305" s="32"/>
      <c r="V305" s="33"/>
      <c r="W305" s="33"/>
      <c r="AD305" s="47"/>
      <c r="AE305" s="47"/>
      <c r="AF305" s="109"/>
    </row>
    <row r="306" spans="1:32">
      <c r="A306">
        <v>303</v>
      </c>
      <c r="B306" t="s">
        <v>964</v>
      </c>
      <c r="C306" t="s">
        <v>965</v>
      </c>
      <c r="D306" t="s">
        <v>966</v>
      </c>
      <c r="E306" s="29">
        <v>60.93</v>
      </c>
      <c r="F306" s="105">
        <v>5.9999999999999995E-4</v>
      </c>
      <c r="G306" t="s">
        <v>31</v>
      </c>
      <c r="H306" t="s">
        <v>40</v>
      </c>
      <c r="I306" s="107" t="s">
        <v>29</v>
      </c>
      <c r="J306" s="1"/>
      <c r="P306" s="32"/>
      <c r="Q306" s="32"/>
      <c r="R306" s="32"/>
      <c r="S306" s="32"/>
      <c r="V306" s="33"/>
      <c r="W306" s="33"/>
      <c r="AD306" s="47"/>
      <c r="AE306" s="47"/>
      <c r="AF306" s="109"/>
    </row>
    <row r="307" spans="1:32">
      <c r="A307">
        <v>304</v>
      </c>
      <c r="B307" t="s">
        <v>967</v>
      </c>
      <c r="C307" t="s">
        <v>968</v>
      </c>
      <c r="D307" t="s">
        <v>969</v>
      </c>
      <c r="E307" s="29">
        <v>66.53</v>
      </c>
      <c r="F307" s="105">
        <v>2.9999999999999997E-4</v>
      </c>
      <c r="G307" t="s">
        <v>31</v>
      </c>
      <c r="H307" t="s">
        <v>30</v>
      </c>
      <c r="I307" s="107" t="s">
        <v>29</v>
      </c>
      <c r="J307" s="1"/>
      <c r="P307" s="32"/>
      <c r="Q307" s="32"/>
      <c r="R307" s="32"/>
      <c r="S307" s="32"/>
      <c r="V307" s="33"/>
      <c r="W307" s="33"/>
      <c r="AD307" s="47"/>
      <c r="AE307" s="47"/>
      <c r="AF307" s="109"/>
    </row>
    <row r="308" spans="1:32">
      <c r="A308">
        <v>305</v>
      </c>
      <c r="B308" t="s">
        <v>970</v>
      </c>
      <c r="C308" t="s">
        <v>971</v>
      </c>
      <c r="D308" t="s">
        <v>972</v>
      </c>
      <c r="E308" s="29">
        <v>65.52</v>
      </c>
      <c r="F308" s="105">
        <v>1.4E-3</v>
      </c>
      <c r="G308" t="s">
        <v>31</v>
      </c>
      <c r="H308" t="s">
        <v>30</v>
      </c>
      <c r="I308" s="107" t="s">
        <v>29</v>
      </c>
      <c r="J308" s="1"/>
      <c r="P308" s="32"/>
      <c r="Q308" s="32"/>
      <c r="R308" s="32"/>
      <c r="S308" s="32"/>
      <c r="V308" s="33"/>
      <c r="W308" s="33"/>
      <c r="AD308" s="47"/>
      <c r="AE308" s="47"/>
      <c r="AF308" s="109"/>
    </row>
    <row r="309" spans="1:32">
      <c r="A309">
        <v>306</v>
      </c>
      <c r="B309" t="s">
        <v>973</v>
      </c>
      <c r="C309" t="s">
        <v>974</v>
      </c>
      <c r="D309" t="s">
        <v>975</v>
      </c>
      <c r="E309" s="29">
        <v>83.77</v>
      </c>
      <c r="F309" s="105">
        <v>5.9999999999999995E-4</v>
      </c>
      <c r="G309" t="s">
        <v>96</v>
      </c>
      <c r="H309" t="s">
        <v>97</v>
      </c>
      <c r="I309" s="107" t="s">
        <v>98</v>
      </c>
      <c r="J309" s="1"/>
      <c r="P309" s="32"/>
      <c r="Q309" s="32"/>
      <c r="R309" s="32"/>
      <c r="S309" s="32"/>
      <c r="V309" s="33"/>
      <c r="W309" s="33"/>
      <c r="AD309" s="47"/>
      <c r="AE309" s="47"/>
      <c r="AF309" s="109"/>
    </row>
    <row r="310" spans="1:32">
      <c r="A310">
        <v>307</v>
      </c>
      <c r="B310" t="s">
        <v>976</v>
      </c>
      <c r="C310" t="s">
        <v>977</v>
      </c>
      <c r="D310" t="s">
        <v>978</v>
      </c>
      <c r="E310" s="29">
        <v>76.75</v>
      </c>
      <c r="F310" s="105">
        <v>5.9999999999999995E-4</v>
      </c>
      <c r="G310" t="s">
        <v>48</v>
      </c>
      <c r="H310" t="s">
        <v>49</v>
      </c>
      <c r="I310" s="107" t="s">
        <v>29</v>
      </c>
      <c r="J310" s="1"/>
      <c r="P310" s="32"/>
      <c r="Q310" s="32"/>
      <c r="R310" s="32"/>
      <c r="S310" s="32"/>
      <c r="V310" s="33"/>
      <c r="W310" s="33"/>
      <c r="AD310" s="47"/>
      <c r="AE310" s="47"/>
      <c r="AF310" s="109"/>
    </row>
    <row r="311" spans="1:32">
      <c r="A311">
        <v>308</v>
      </c>
      <c r="B311" t="s">
        <v>979</v>
      </c>
      <c r="C311" t="s">
        <v>980</v>
      </c>
      <c r="D311" t="s">
        <v>981</v>
      </c>
      <c r="E311" s="29">
        <v>85.12</v>
      </c>
      <c r="F311" s="105">
        <v>5.9999999999999995E-4</v>
      </c>
      <c r="G311" t="s">
        <v>48</v>
      </c>
      <c r="H311" t="s">
        <v>88</v>
      </c>
      <c r="I311" s="107" t="s">
        <v>29</v>
      </c>
      <c r="J311" s="1"/>
      <c r="P311" s="32"/>
      <c r="Q311" s="32"/>
      <c r="R311" s="32"/>
      <c r="S311" s="32"/>
      <c r="V311" s="33"/>
      <c r="W311" s="33"/>
      <c r="AD311" s="47"/>
      <c r="AE311" s="47"/>
      <c r="AF311" s="109"/>
    </row>
    <row r="312" spans="1:32">
      <c r="A312">
        <v>309</v>
      </c>
      <c r="B312" t="s">
        <v>982</v>
      </c>
      <c r="C312" t="s">
        <v>983</v>
      </c>
      <c r="D312" t="s">
        <v>984</v>
      </c>
      <c r="E312" s="29">
        <v>30.12</v>
      </c>
      <c r="F312" s="105">
        <v>5.9999999999999995E-4</v>
      </c>
      <c r="G312" t="s">
        <v>48</v>
      </c>
      <c r="H312" t="s">
        <v>88</v>
      </c>
      <c r="I312" s="107" t="s">
        <v>29</v>
      </c>
      <c r="J312" s="1"/>
      <c r="P312" s="32"/>
      <c r="Q312" s="32"/>
      <c r="R312" s="32"/>
      <c r="S312" s="32"/>
      <c r="V312" s="33"/>
      <c r="W312" s="33"/>
      <c r="AD312" s="47"/>
      <c r="AE312" s="47"/>
      <c r="AF312" s="109"/>
    </row>
    <row r="313" spans="1:32">
      <c r="A313">
        <v>310</v>
      </c>
      <c r="B313" t="s">
        <v>985</v>
      </c>
      <c r="C313" t="s">
        <v>986</v>
      </c>
      <c r="D313" t="s">
        <v>987</v>
      </c>
      <c r="E313" s="29">
        <v>74.88</v>
      </c>
      <c r="F313" s="105">
        <v>5.9999999999999995E-4</v>
      </c>
      <c r="G313" t="s">
        <v>100</v>
      </c>
      <c r="H313" t="s">
        <v>107</v>
      </c>
      <c r="I313" s="107" t="s">
        <v>29</v>
      </c>
      <c r="J313" s="1"/>
      <c r="P313" s="32"/>
      <c r="Q313" s="32"/>
      <c r="R313" s="32"/>
      <c r="S313" s="32"/>
      <c r="V313" s="33"/>
      <c r="W313" s="33"/>
      <c r="AD313" s="47"/>
      <c r="AE313" s="47"/>
      <c r="AF313" s="109"/>
    </row>
    <row r="314" spans="1:32">
      <c r="A314">
        <v>311</v>
      </c>
      <c r="B314" t="s">
        <v>988</v>
      </c>
      <c r="C314" t="s">
        <v>989</v>
      </c>
      <c r="D314" t="s">
        <v>990</v>
      </c>
      <c r="E314" s="29">
        <v>77.23</v>
      </c>
      <c r="F314" s="105">
        <v>5.9999999999999995E-4</v>
      </c>
      <c r="G314" t="s">
        <v>100</v>
      </c>
      <c r="H314" t="s">
        <v>107</v>
      </c>
      <c r="I314" s="107" t="s">
        <v>29</v>
      </c>
      <c r="J314" s="1"/>
      <c r="P314" s="32"/>
      <c r="Q314" s="32"/>
      <c r="R314" s="32"/>
      <c r="S314" s="32"/>
      <c r="V314" s="33"/>
      <c r="W314" s="33"/>
      <c r="AD314" s="47"/>
      <c r="AE314" s="47"/>
      <c r="AF314" s="109"/>
    </row>
    <row r="315" spans="1:32">
      <c r="A315">
        <v>312</v>
      </c>
      <c r="B315" t="s">
        <v>991</v>
      </c>
      <c r="C315" t="s">
        <v>992</v>
      </c>
      <c r="D315" t="s">
        <v>993</v>
      </c>
      <c r="E315" s="29">
        <v>35.090000000000003</v>
      </c>
      <c r="F315" s="105">
        <v>5.9999999999999995E-4</v>
      </c>
      <c r="G315" t="s">
        <v>100</v>
      </c>
      <c r="H315" t="s">
        <v>99</v>
      </c>
      <c r="I315" s="107" t="s">
        <v>29</v>
      </c>
      <c r="J315" s="1"/>
      <c r="P315" s="32"/>
      <c r="Q315" s="32"/>
      <c r="R315" s="32"/>
      <c r="S315" s="32"/>
      <c r="V315" s="33"/>
      <c r="W315" s="33"/>
      <c r="AD315" s="47"/>
      <c r="AE315" s="47"/>
      <c r="AF315" s="109"/>
    </row>
    <row r="316" spans="1:32">
      <c r="A316">
        <v>313</v>
      </c>
      <c r="B316" t="s">
        <v>994</v>
      </c>
      <c r="C316" t="s">
        <v>995</v>
      </c>
      <c r="D316" t="s">
        <v>996</v>
      </c>
      <c r="E316" s="29">
        <v>22.98</v>
      </c>
      <c r="F316" s="105">
        <v>5.9999999999999995E-4</v>
      </c>
      <c r="G316" t="s">
        <v>100</v>
      </c>
      <c r="H316" t="s">
        <v>114</v>
      </c>
      <c r="I316" s="107" t="s">
        <v>29</v>
      </c>
      <c r="J316" s="1"/>
      <c r="P316" s="32"/>
      <c r="Q316" s="32"/>
      <c r="R316" s="32"/>
      <c r="S316" s="32"/>
      <c r="V316" s="33"/>
      <c r="W316" s="33"/>
      <c r="AD316" s="47"/>
      <c r="AE316" s="47"/>
      <c r="AF316" s="109"/>
    </row>
    <row r="317" spans="1:32">
      <c r="A317">
        <v>314</v>
      </c>
      <c r="B317" t="s">
        <v>997</v>
      </c>
      <c r="C317" t="s">
        <v>998</v>
      </c>
      <c r="D317" t="s">
        <v>999</v>
      </c>
      <c r="E317" s="29">
        <v>65.349999999999994</v>
      </c>
      <c r="F317" s="105">
        <v>5.9999999999999995E-4</v>
      </c>
      <c r="G317" t="s">
        <v>137</v>
      </c>
      <c r="H317" t="s">
        <v>157</v>
      </c>
      <c r="I317" s="107" t="s">
        <v>29</v>
      </c>
      <c r="J317" s="1"/>
      <c r="P317" s="32"/>
      <c r="Q317" s="32"/>
      <c r="R317" s="32"/>
      <c r="S317" s="32"/>
      <c r="V317" s="33"/>
      <c r="W317" s="33"/>
      <c r="AD317" s="47"/>
      <c r="AE317" s="47"/>
      <c r="AF317" s="109"/>
    </row>
    <row r="318" spans="1:32">
      <c r="A318">
        <v>315</v>
      </c>
      <c r="B318" t="s">
        <v>1000</v>
      </c>
      <c r="C318" t="s">
        <v>1001</v>
      </c>
      <c r="D318" t="s">
        <v>1002</v>
      </c>
      <c r="E318" s="29">
        <v>78.180000000000007</v>
      </c>
      <c r="F318" s="105">
        <v>5.9999999999999995E-4</v>
      </c>
      <c r="G318" t="s">
        <v>137</v>
      </c>
      <c r="H318" t="s">
        <v>138</v>
      </c>
      <c r="I318" s="107" t="s">
        <v>29</v>
      </c>
      <c r="J318" s="1"/>
      <c r="P318" s="32"/>
      <c r="Q318" s="32"/>
      <c r="R318" s="32"/>
      <c r="S318" s="32"/>
      <c r="V318" s="33"/>
      <c r="W318" s="33"/>
      <c r="AD318" s="47"/>
      <c r="AE318" s="47"/>
      <c r="AF318" s="109"/>
    </row>
    <row r="319" spans="1:32">
      <c r="A319">
        <v>316</v>
      </c>
      <c r="B319" t="s">
        <v>1003</v>
      </c>
      <c r="C319" t="s">
        <v>1004</v>
      </c>
      <c r="D319" t="s">
        <v>1005</v>
      </c>
      <c r="E319" s="29">
        <v>77.86</v>
      </c>
      <c r="F319" s="105">
        <v>5.0000000000000001E-4</v>
      </c>
      <c r="G319" t="s">
        <v>137</v>
      </c>
      <c r="H319" t="s">
        <v>157</v>
      </c>
      <c r="I319" s="107" t="s">
        <v>29</v>
      </c>
      <c r="J319" s="1"/>
      <c r="P319" s="32"/>
      <c r="Q319" s="32"/>
      <c r="R319" s="32"/>
      <c r="S319" s="32"/>
      <c r="V319" s="33"/>
      <c r="W319" s="33"/>
      <c r="AD319" s="47"/>
      <c r="AE319" s="47"/>
      <c r="AF319" s="109"/>
    </row>
    <row r="320" spans="1:32">
      <c r="A320">
        <v>317</v>
      </c>
      <c r="B320" t="s">
        <v>1006</v>
      </c>
      <c r="C320" t="s">
        <v>1007</v>
      </c>
      <c r="D320" t="s">
        <v>1008</v>
      </c>
      <c r="E320" s="29">
        <v>80.3</v>
      </c>
      <c r="F320" s="105">
        <v>5.0000000000000001E-4</v>
      </c>
      <c r="G320" t="s">
        <v>146</v>
      </c>
      <c r="H320" t="s">
        <v>146</v>
      </c>
      <c r="I320" s="107" t="s">
        <v>29</v>
      </c>
      <c r="J320" s="1"/>
      <c r="P320" s="32"/>
      <c r="Q320" s="32"/>
      <c r="R320" s="32"/>
      <c r="S320" s="32"/>
      <c r="V320" s="33"/>
      <c r="W320" s="33"/>
      <c r="AD320" s="47"/>
      <c r="AE320" s="47"/>
      <c r="AF320" s="109"/>
    </row>
    <row r="321" spans="1:32">
      <c r="A321">
        <v>318</v>
      </c>
      <c r="B321" t="s">
        <v>1009</v>
      </c>
      <c r="C321" t="s">
        <v>1010</v>
      </c>
      <c r="D321" t="s">
        <v>1011</v>
      </c>
      <c r="E321" s="29">
        <v>74.040000000000006</v>
      </c>
      <c r="F321" s="105">
        <v>5.0000000000000001E-4</v>
      </c>
      <c r="G321" t="s">
        <v>27</v>
      </c>
      <c r="H321" t="s">
        <v>28</v>
      </c>
      <c r="I321" s="107" t="s">
        <v>29</v>
      </c>
      <c r="J321" s="1"/>
      <c r="P321" s="32"/>
      <c r="Q321" s="32"/>
      <c r="R321" s="32"/>
      <c r="S321" s="32"/>
      <c r="V321" s="33"/>
      <c r="W321" s="33"/>
      <c r="AD321" s="47"/>
      <c r="AE321" s="47"/>
      <c r="AF321" s="109"/>
    </row>
    <row r="322" spans="1:32">
      <c r="A322">
        <v>319</v>
      </c>
      <c r="B322" t="s">
        <v>1012</v>
      </c>
      <c r="C322" t="s">
        <v>1013</v>
      </c>
      <c r="D322" t="s">
        <v>1014</v>
      </c>
      <c r="E322" s="29">
        <v>85.37</v>
      </c>
      <c r="F322" s="105">
        <v>5.0000000000000001E-4</v>
      </c>
      <c r="G322" t="s">
        <v>161</v>
      </c>
      <c r="H322" t="s">
        <v>161</v>
      </c>
      <c r="I322" s="107" t="s">
        <v>29</v>
      </c>
      <c r="J322" s="1"/>
      <c r="P322" s="32"/>
      <c r="Q322" s="32"/>
      <c r="R322" s="32"/>
      <c r="S322" s="32"/>
      <c r="V322" s="33"/>
      <c r="W322" s="33"/>
      <c r="AD322" s="47"/>
      <c r="AE322" s="47"/>
      <c r="AF322" s="109"/>
    </row>
    <row r="323" spans="1:32">
      <c r="A323">
        <v>320</v>
      </c>
      <c r="B323" t="s">
        <v>1015</v>
      </c>
      <c r="C323" t="s">
        <v>1016</v>
      </c>
      <c r="D323" t="s">
        <v>1017</v>
      </c>
      <c r="E323" s="29">
        <v>68.760000000000005</v>
      </c>
      <c r="F323" s="105">
        <v>5.0000000000000001E-4</v>
      </c>
      <c r="G323" t="s">
        <v>161</v>
      </c>
      <c r="H323" t="s">
        <v>161</v>
      </c>
      <c r="I323" s="107" t="s">
        <v>29</v>
      </c>
      <c r="J323" s="1"/>
      <c r="P323" s="32"/>
      <c r="Q323" s="32"/>
      <c r="R323" s="32"/>
      <c r="S323" s="32"/>
      <c r="V323" s="33"/>
      <c r="W323" s="33"/>
      <c r="AD323" s="47"/>
      <c r="AE323" s="47"/>
      <c r="AF323" s="109"/>
    </row>
    <row r="324" spans="1:32">
      <c r="A324">
        <v>321</v>
      </c>
      <c r="B324" t="s">
        <v>1018</v>
      </c>
      <c r="C324" t="s">
        <v>1019</v>
      </c>
      <c r="D324" t="s">
        <v>1020</v>
      </c>
      <c r="E324" s="29">
        <v>67.88</v>
      </c>
      <c r="F324" s="105">
        <v>5.0000000000000001E-4</v>
      </c>
      <c r="G324" t="s">
        <v>127</v>
      </c>
      <c r="H324" t="s">
        <v>127</v>
      </c>
      <c r="I324" s="107" t="s">
        <v>29</v>
      </c>
      <c r="J324" s="1"/>
      <c r="P324" s="32"/>
      <c r="Q324" s="32"/>
      <c r="R324" s="32"/>
      <c r="S324" s="32"/>
      <c r="V324" s="33"/>
      <c r="W324" s="33"/>
      <c r="AD324" s="47"/>
      <c r="AE324" s="47"/>
      <c r="AF324" s="109"/>
    </row>
    <row r="325" spans="1:32">
      <c r="A325">
        <v>322</v>
      </c>
      <c r="B325" t="s">
        <v>1021</v>
      </c>
      <c r="C325" t="s">
        <v>1022</v>
      </c>
      <c r="D325" t="s">
        <v>1023</v>
      </c>
      <c r="E325" s="29">
        <v>81.69</v>
      </c>
      <c r="F325" s="105">
        <v>5.0000000000000001E-4</v>
      </c>
      <c r="G325" t="s">
        <v>127</v>
      </c>
      <c r="H325" t="s">
        <v>127</v>
      </c>
      <c r="I325" s="107" t="s">
        <v>29</v>
      </c>
      <c r="J325" s="1"/>
      <c r="P325" s="32"/>
      <c r="Q325" s="32"/>
      <c r="R325" s="32"/>
      <c r="S325" s="32"/>
      <c r="V325" s="33"/>
      <c r="W325" s="33"/>
      <c r="AD325" s="47"/>
      <c r="AE325" s="47"/>
      <c r="AF325" s="109"/>
    </row>
    <row r="326" spans="1:32">
      <c r="A326">
        <v>323</v>
      </c>
      <c r="B326" t="s">
        <v>1024</v>
      </c>
      <c r="C326" t="s">
        <v>1025</v>
      </c>
      <c r="D326" t="s">
        <v>1026</v>
      </c>
      <c r="E326" s="29">
        <v>90.75</v>
      </c>
      <c r="F326" s="105">
        <v>5.0000000000000001E-4</v>
      </c>
      <c r="G326" t="s">
        <v>127</v>
      </c>
      <c r="H326" t="s">
        <v>127</v>
      </c>
      <c r="I326" s="107" t="s">
        <v>29</v>
      </c>
      <c r="J326" s="1"/>
      <c r="P326" s="32"/>
      <c r="Q326" s="32"/>
      <c r="R326" s="32"/>
      <c r="S326" s="32"/>
      <c r="V326" s="33"/>
      <c r="W326" s="33"/>
      <c r="AD326" s="47"/>
      <c r="AE326" s="47"/>
      <c r="AF326" s="109"/>
    </row>
    <row r="327" spans="1:32">
      <c r="A327">
        <v>324</v>
      </c>
      <c r="B327" t="s">
        <v>1027</v>
      </c>
      <c r="C327" t="s">
        <v>1028</v>
      </c>
      <c r="D327" t="s">
        <v>1029</v>
      </c>
      <c r="E327" s="29">
        <v>87.45</v>
      </c>
      <c r="F327" s="105">
        <v>5.0000000000000001E-4</v>
      </c>
      <c r="G327" t="s">
        <v>127</v>
      </c>
      <c r="H327" t="s">
        <v>127</v>
      </c>
      <c r="I327" s="107" t="s">
        <v>29</v>
      </c>
      <c r="J327" s="1"/>
      <c r="P327" s="32"/>
      <c r="Q327" s="32"/>
      <c r="R327" s="32"/>
      <c r="S327" s="32"/>
      <c r="V327" s="33"/>
      <c r="W327" s="33"/>
      <c r="AD327" s="47"/>
      <c r="AE327" s="47"/>
      <c r="AF327" s="109"/>
    </row>
    <row r="328" spans="1:32">
      <c r="A328">
        <v>325</v>
      </c>
      <c r="B328" t="s">
        <v>1030</v>
      </c>
      <c r="C328" t="s">
        <v>1031</v>
      </c>
      <c r="D328" t="s">
        <v>1032</v>
      </c>
      <c r="E328" s="29">
        <v>51.93</v>
      </c>
      <c r="F328" s="105">
        <v>5.0000000000000001E-4</v>
      </c>
      <c r="G328" t="s">
        <v>60</v>
      </c>
      <c r="H328" t="s">
        <v>68</v>
      </c>
      <c r="I328" s="107" t="s">
        <v>29</v>
      </c>
      <c r="J328" s="1"/>
      <c r="P328" s="32"/>
      <c r="Q328" s="32"/>
      <c r="R328" s="32"/>
      <c r="S328" s="32"/>
      <c r="V328" s="33"/>
      <c r="W328" s="33"/>
      <c r="AD328" s="47"/>
      <c r="AE328" s="47"/>
      <c r="AF328" s="109"/>
    </row>
    <row r="329" spans="1:32">
      <c r="A329">
        <v>326</v>
      </c>
      <c r="B329" t="s">
        <v>1033</v>
      </c>
      <c r="C329" t="s">
        <v>1034</v>
      </c>
      <c r="D329" t="s">
        <v>1035</v>
      </c>
      <c r="E329" s="29">
        <v>77.84</v>
      </c>
      <c r="F329" s="105">
        <v>5.0000000000000001E-4</v>
      </c>
      <c r="G329" t="s">
        <v>60</v>
      </c>
      <c r="H329" t="s">
        <v>68</v>
      </c>
      <c r="I329" s="107" t="s">
        <v>29</v>
      </c>
      <c r="J329" s="1"/>
      <c r="P329" s="32"/>
      <c r="Q329" s="32"/>
      <c r="R329" s="32"/>
      <c r="S329" s="32"/>
      <c r="V329" s="33"/>
      <c r="W329" s="33"/>
      <c r="AD329" s="47"/>
      <c r="AE329" s="47"/>
      <c r="AF329" s="109"/>
    </row>
    <row r="330" spans="1:32">
      <c r="A330">
        <v>327</v>
      </c>
      <c r="B330" t="s">
        <v>1036</v>
      </c>
      <c r="C330" t="s">
        <v>1037</v>
      </c>
      <c r="D330" t="s">
        <v>1038</v>
      </c>
      <c r="E330" s="29">
        <v>80.069999999999993</v>
      </c>
      <c r="F330" s="105">
        <v>5.0000000000000001E-4</v>
      </c>
      <c r="G330" t="s">
        <v>60</v>
      </c>
      <c r="H330" t="s">
        <v>59</v>
      </c>
      <c r="I330" s="107" t="s">
        <v>29</v>
      </c>
      <c r="J330" s="1"/>
      <c r="P330" s="32"/>
      <c r="Q330" s="32"/>
      <c r="R330" s="32"/>
      <c r="S330" s="32"/>
      <c r="V330" s="33"/>
      <c r="W330" s="33"/>
      <c r="AD330" s="47"/>
      <c r="AE330" s="47"/>
      <c r="AF330" s="109"/>
    </row>
    <row r="331" spans="1:32">
      <c r="A331">
        <v>328</v>
      </c>
      <c r="B331" t="s">
        <v>1039</v>
      </c>
      <c r="C331" t="s">
        <v>1040</v>
      </c>
      <c r="D331" t="s">
        <v>1041</v>
      </c>
      <c r="E331" s="29">
        <v>75.53</v>
      </c>
      <c r="F331" s="105">
        <v>5.0000000000000001E-4</v>
      </c>
      <c r="G331" t="s">
        <v>60</v>
      </c>
      <c r="H331" t="s">
        <v>59</v>
      </c>
      <c r="I331" s="107" t="s">
        <v>29</v>
      </c>
      <c r="J331" s="1"/>
      <c r="P331" s="32"/>
      <c r="Q331" s="32"/>
      <c r="R331" s="32"/>
      <c r="S331" s="32"/>
      <c r="V331" s="33"/>
      <c r="W331" s="33"/>
      <c r="AD331" s="47"/>
      <c r="AE331" s="47"/>
      <c r="AF331" s="109"/>
    </row>
    <row r="332" spans="1:32">
      <c r="A332">
        <v>329</v>
      </c>
      <c r="B332" t="s">
        <v>1042</v>
      </c>
      <c r="C332" t="s">
        <v>1043</v>
      </c>
      <c r="D332" t="s">
        <v>1044</v>
      </c>
      <c r="E332" s="29">
        <v>65.08</v>
      </c>
      <c r="F332" s="105">
        <v>5.0000000000000001E-4</v>
      </c>
      <c r="G332" t="s">
        <v>60</v>
      </c>
      <c r="H332" t="s">
        <v>59</v>
      </c>
      <c r="I332" s="107" t="s">
        <v>29</v>
      </c>
      <c r="J332" s="1"/>
      <c r="P332" s="32"/>
      <c r="Q332" s="32"/>
      <c r="R332" s="32"/>
      <c r="S332" s="32"/>
      <c r="V332" s="33"/>
      <c r="W332" s="33"/>
      <c r="AD332" s="47"/>
      <c r="AE332" s="47"/>
      <c r="AF332" s="109"/>
    </row>
    <row r="333" spans="1:32">
      <c r="A333">
        <v>330</v>
      </c>
      <c r="B333" t="s">
        <v>1045</v>
      </c>
      <c r="C333" t="s">
        <v>1046</v>
      </c>
      <c r="D333" t="s">
        <v>1047</v>
      </c>
      <c r="E333" s="29">
        <v>83.83</v>
      </c>
      <c r="F333" s="105">
        <v>5.0000000000000001E-4</v>
      </c>
      <c r="G333" t="s">
        <v>60</v>
      </c>
      <c r="H333" t="s">
        <v>68</v>
      </c>
      <c r="I333" s="107" t="s">
        <v>29</v>
      </c>
      <c r="J333" s="1"/>
      <c r="P333" s="32"/>
      <c r="Q333" s="32"/>
      <c r="R333" s="32"/>
      <c r="S333" s="32"/>
      <c r="V333" s="33"/>
      <c r="W333" s="33"/>
      <c r="AD333" s="47"/>
      <c r="AE333" s="47"/>
      <c r="AF333" s="109"/>
    </row>
    <row r="334" spans="1:32">
      <c r="A334">
        <v>331</v>
      </c>
      <c r="B334" t="s">
        <v>1048</v>
      </c>
      <c r="C334" t="s">
        <v>1049</v>
      </c>
      <c r="D334" t="s">
        <v>402</v>
      </c>
      <c r="E334" s="29">
        <v>50.44</v>
      </c>
      <c r="F334" s="105">
        <v>5.0000000000000001E-4</v>
      </c>
      <c r="G334" t="s">
        <v>60</v>
      </c>
      <c r="H334" t="s">
        <v>59</v>
      </c>
      <c r="I334" s="107" t="s">
        <v>29</v>
      </c>
      <c r="J334" s="1"/>
      <c r="P334" s="32"/>
      <c r="Q334" s="32"/>
      <c r="R334" s="32"/>
      <c r="S334" s="32"/>
      <c r="V334" s="33"/>
      <c r="W334" s="33"/>
      <c r="AD334" s="47"/>
      <c r="AE334" s="47"/>
      <c r="AF334" s="109"/>
    </row>
    <row r="335" spans="1:32">
      <c r="A335">
        <v>332</v>
      </c>
      <c r="B335" t="s">
        <v>1050</v>
      </c>
      <c r="C335" t="s">
        <v>1051</v>
      </c>
      <c r="D335" t="s">
        <v>1052</v>
      </c>
      <c r="E335" s="29">
        <v>57.36</v>
      </c>
      <c r="F335" s="105">
        <v>5.0000000000000001E-4</v>
      </c>
      <c r="G335" t="s">
        <v>58</v>
      </c>
      <c r="H335" t="s">
        <v>58</v>
      </c>
      <c r="I335" s="107" t="s">
        <v>29</v>
      </c>
      <c r="J335" s="1"/>
      <c r="P335" s="32"/>
      <c r="Q335" s="32"/>
      <c r="R335" s="32"/>
      <c r="S335" s="32"/>
      <c r="V335" s="33"/>
      <c r="W335" s="33"/>
      <c r="AD335" s="47"/>
      <c r="AE335" s="47"/>
      <c r="AF335" s="109"/>
    </row>
    <row r="336" spans="1:32">
      <c r="A336">
        <v>333</v>
      </c>
      <c r="B336" t="s">
        <v>1053</v>
      </c>
      <c r="C336" t="s">
        <v>1054</v>
      </c>
      <c r="D336" t="s">
        <v>1055</v>
      </c>
      <c r="E336" s="29">
        <v>79.78</v>
      </c>
      <c r="F336" s="105">
        <v>5.0000000000000001E-4</v>
      </c>
      <c r="G336" t="s">
        <v>58</v>
      </c>
      <c r="H336" t="s">
        <v>58</v>
      </c>
      <c r="I336" s="107" t="s">
        <v>29</v>
      </c>
      <c r="J336" s="1"/>
      <c r="P336" s="32"/>
      <c r="Q336" s="32"/>
      <c r="R336" s="32"/>
      <c r="S336" s="32"/>
      <c r="V336" s="33"/>
      <c r="W336" s="33"/>
      <c r="AD336" s="47"/>
      <c r="AE336" s="47"/>
      <c r="AF336" s="109"/>
    </row>
    <row r="337" spans="1:32">
      <c r="A337">
        <v>334</v>
      </c>
      <c r="B337" t="s">
        <v>1056</v>
      </c>
      <c r="C337" t="s">
        <v>1057</v>
      </c>
      <c r="D337" t="s">
        <v>1058</v>
      </c>
      <c r="E337" s="29">
        <v>77.739999999999995</v>
      </c>
      <c r="F337" s="105">
        <v>5.0000000000000001E-4</v>
      </c>
      <c r="G337" t="s">
        <v>58</v>
      </c>
      <c r="H337" t="s">
        <v>58</v>
      </c>
      <c r="I337" s="107" t="s">
        <v>29</v>
      </c>
      <c r="J337" s="1"/>
      <c r="P337" s="32"/>
      <c r="Q337" s="32"/>
      <c r="R337" s="32"/>
      <c r="S337" s="32"/>
      <c r="V337" s="33"/>
      <c r="W337" s="33"/>
      <c r="AD337" s="47"/>
      <c r="AE337" s="47"/>
      <c r="AF337" s="109"/>
    </row>
    <row r="338" spans="1:32">
      <c r="A338">
        <v>335</v>
      </c>
      <c r="B338" t="s">
        <v>1059</v>
      </c>
      <c r="C338" t="s">
        <v>1060</v>
      </c>
      <c r="D338" t="s">
        <v>1061</v>
      </c>
      <c r="E338" s="29">
        <v>75.89</v>
      </c>
      <c r="F338" s="105">
        <v>5.0000000000000001E-4</v>
      </c>
      <c r="G338" t="s">
        <v>58</v>
      </c>
      <c r="H338" t="s">
        <v>58</v>
      </c>
      <c r="I338" s="107" t="s">
        <v>29</v>
      </c>
      <c r="J338" s="1"/>
      <c r="P338" s="32"/>
      <c r="Q338" s="32"/>
      <c r="R338" s="32"/>
      <c r="S338" s="32"/>
      <c r="V338" s="33"/>
      <c r="W338" s="33"/>
      <c r="AD338" s="47"/>
      <c r="AE338" s="47"/>
      <c r="AF338" s="109"/>
    </row>
    <row r="339" spans="1:32">
      <c r="A339">
        <v>336</v>
      </c>
      <c r="B339" t="s">
        <v>1062</v>
      </c>
      <c r="C339" t="s">
        <v>1063</v>
      </c>
      <c r="D339" t="s">
        <v>1064</v>
      </c>
      <c r="E339" s="29">
        <v>75.510000000000005</v>
      </c>
      <c r="F339" s="105">
        <v>5.0000000000000001E-4</v>
      </c>
      <c r="G339" t="s">
        <v>58</v>
      </c>
      <c r="H339" t="s">
        <v>58</v>
      </c>
      <c r="I339" s="107" t="s">
        <v>29</v>
      </c>
      <c r="J339" s="1"/>
      <c r="P339" s="32"/>
      <c r="Q339" s="32"/>
      <c r="R339" s="32"/>
      <c r="S339" s="32"/>
      <c r="V339" s="33"/>
      <c r="W339" s="33"/>
      <c r="AD339" s="47"/>
      <c r="AE339" s="47"/>
      <c r="AF339" s="109"/>
    </row>
    <row r="340" spans="1:32">
      <c r="A340">
        <v>337</v>
      </c>
      <c r="B340" t="s">
        <v>1065</v>
      </c>
      <c r="C340" t="s">
        <v>1066</v>
      </c>
      <c r="D340" t="s">
        <v>1067</v>
      </c>
      <c r="E340" s="29">
        <v>73.92</v>
      </c>
      <c r="F340" s="105">
        <v>5.0000000000000001E-4</v>
      </c>
      <c r="G340" t="s">
        <v>58</v>
      </c>
      <c r="H340" t="s">
        <v>58</v>
      </c>
      <c r="I340" s="107" t="s">
        <v>29</v>
      </c>
      <c r="J340" s="1"/>
      <c r="P340" s="32"/>
      <c r="Q340" s="32"/>
      <c r="R340" s="32"/>
      <c r="S340" s="32"/>
      <c r="V340" s="33"/>
      <c r="W340" s="33"/>
      <c r="AD340" s="47"/>
      <c r="AE340" s="47"/>
      <c r="AF340" s="109"/>
    </row>
    <row r="341" spans="1:32">
      <c r="A341">
        <v>338</v>
      </c>
      <c r="B341" t="s">
        <v>1068</v>
      </c>
      <c r="C341" t="s">
        <v>1069</v>
      </c>
      <c r="D341" t="s">
        <v>1070</v>
      </c>
      <c r="E341" s="29">
        <v>80.39</v>
      </c>
      <c r="F341" s="105">
        <v>5.0000000000000001E-4</v>
      </c>
      <c r="G341" t="s">
        <v>31</v>
      </c>
      <c r="H341" t="s">
        <v>40</v>
      </c>
      <c r="I341" s="107" t="s">
        <v>29</v>
      </c>
      <c r="J341" s="1"/>
      <c r="P341" s="32"/>
      <c r="Q341" s="32"/>
      <c r="R341" s="32"/>
      <c r="S341" s="32"/>
      <c r="V341" s="33"/>
      <c r="W341" s="33"/>
      <c r="AD341" s="47"/>
      <c r="AE341" s="47"/>
      <c r="AF341" s="109"/>
    </row>
    <row r="342" spans="1:32">
      <c r="A342">
        <v>339</v>
      </c>
      <c r="B342" t="s">
        <v>1071</v>
      </c>
      <c r="C342" t="s">
        <v>1072</v>
      </c>
      <c r="D342" t="s">
        <v>1073</v>
      </c>
      <c r="E342" s="29">
        <v>59.31</v>
      </c>
      <c r="F342" s="105">
        <v>5.0000000000000001E-4</v>
      </c>
      <c r="G342" t="s">
        <v>31</v>
      </c>
      <c r="H342" t="s">
        <v>50</v>
      </c>
      <c r="I342" s="107" t="s">
        <v>29</v>
      </c>
      <c r="J342" s="1"/>
      <c r="P342" s="32"/>
      <c r="Q342" s="32"/>
      <c r="R342" s="32"/>
      <c r="S342" s="32"/>
      <c r="V342" s="33"/>
      <c r="W342" s="33"/>
      <c r="AD342" s="47"/>
      <c r="AE342" s="47"/>
      <c r="AF342" s="109"/>
    </row>
    <row r="343" spans="1:32">
      <c r="A343">
        <v>340</v>
      </c>
      <c r="B343" t="s">
        <v>1074</v>
      </c>
      <c r="C343" t="s">
        <v>1075</v>
      </c>
      <c r="D343" t="s">
        <v>1076</v>
      </c>
      <c r="E343" s="29">
        <v>76.64</v>
      </c>
      <c r="F343" s="105">
        <v>5.0000000000000001E-4</v>
      </c>
      <c r="G343" t="s">
        <v>31</v>
      </c>
      <c r="H343" t="s">
        <v>40</v>
      </c>
      <c r="I343" s="107" t="s">
        <v>29</v>
      </c>
      <c r="J343" s="1"/>
      <c r="P343" s="32"/>
      <c r="Q343" s="32"/>
      <c r="R343" s="32"/>
      <c r="S343" s="32"/>
      <c r="V343" s="33"/>
      <c r="W343" s="33"/>
      <c r="AD343" s="47"/>
      <c r="AE343" s="47"/>
      <c r="AF343" s="109"/>
    </row>
    <row r="344" spans="1:32">
      <c r="A344">
        <v>341</v>
      </c>
      <c r="B344" t="s">
        <v>1077</v>
      </c>
      <c r="C344" t="s">
        <v>1078</v>
      </c>
      <c r="D344" t="s">
        <v>1079</v>
      </c>
      <c r="E344" s="29">
        <v>77.95</v>
      </c>
      <c r="F344" s="105">
        <v>5.0000000000000001E-4</v>
      </c>
      <c r="G344" t="s">
        <v>31</v>
      </c>
      <c r="H344" t="s">
        <v>40</v>
      </c>
      <c r="I344" s="107" t="s">
        <v>29</v>
      </c>
      <c r="J344" s="1"/>
      <c r="P344" s="32"/>
      <c r="Q344" s="32"/>
      <c r="R344" s="32"/>
      <c r="S344" s="32"/>
      <c r="V344" s="33"/>
      <c r="W344" s="33"/>
      <c r="AD344" s="47"/>
      <c r="AE344" s="47"/>
      <c r="AF344" s="109"/>
    </row>
    <row r="345" spans="1:32">
      <c r="A345">
        <v>342</v>
      </c>
      <c r="B345" t="s">
        <v>1080</v>
      </c>
      <c r="C345" t="s">
        <v>1081</v>
      </c>
      <c r="D345" t="s">
        <v>898</v>
      </c>
      <c r="E345" s="29">
        <v>49.24</v>
      </c>
      <c r="F345" s="105">
        <v>5.0000000000000001E-4</v>
      </c>
      <c r="G345" t="s">
        <v>31</v>
      </c>
      <c r="H345" t="s">
        <v>50</v>
      </c>
      <c r="I345" s="107" t="s">
        <v>29</v>
      </c>
      <c r="J345" s="1"/>
      <c r="P345" s="32"/>
      <c r="Q345" s="32"/>
      <c r="R345" s="32"/>
      <c r="S345" s="32"/>
      <c r="V345" s="33"/>
      <c r="W345" s="33"/>
      <c r="AD345" s="47"/>
      <c r="AE345" s="47"/>
      <c r="AF345" s="109"/>
    </row>
    <row r="346" spans="1:32">
      <c r="A346">
        <v>343</v>
      </c>
      <c r="B346" t="s">
        <v>1082</v>
      </c>
      <c r="C346" t="s">
        <v>1083</v>
      </c>
      <c r="D346" t="s">
        <v>1084</v>
      </c>
      <c r="E346" s="29">
        <v>66.39</v>
      </c>
      <c r="F346" s="105">
        <v>5.0000000000000001E-4</v>
      </c>
      <c r="G346" t="s">
        <v>31</v>
      </c>
      <c r="H346" t="s">
        <v>50</v>
      </c>
      <c r="I346" s="107" t="s">
        <v>29</v>
      </c>
      <c r="J346" s="1"/>
      <c r="P346" s="32"/>
      <c r="Q346" s="32"/>
      <c r="R346" s="32"/>
      <c r="S346" s="32"/>
      <c r="V346" s="33"/>
      <c r="W346" s="33"/>
      <c r="AD346" s="47"/>
      <c r="AE346" s="47"/>
      <c r="AF346" s="109"/>
    </row>
    <row r="347" spans="1:32">
      <c r="A347">
        <v>344</v>
      </c>
      <c r="B347" t="s">
        <v>1085</v>
      </c>
      <c r="C347" t="s">
        <v>1086</v>
      </c>
      <c r="D347" t="s">
        <v>1087</v>
      </c>
      <c r="E347" s="29">
        <v>65.02</v>
      </c>
      <c r="F347" s="105">
        <v>1.6000000000000001E-3</v>
      </c>
      <c r="G347" t="s">
        <v>31</v>
      </c>
      <c r="H347" t="s">
        <v>30</v>
      </c>
      <c r="I347" s="107" t="s">
        <v>29</v>
      </c>
      <c r="J347" s="1"/>
      <c r="P347" s="32"/>
      <c r="Q347" s="32"/>
      <c r="R347" s="32"/>
      <c r="S347" s="32"/>
      <c r="V347" s="33"/>
      <c r="W347" s="33"/>
      <c r="AD347" s="47"/>
      <c r="AE347" s="47"/>
      <c r="AF347" s="109"/>
    </row>
    <row r="348" spans="1:32">
      <c r="A348">
        <v>345</v>
      </c>
      <c r="B348" t="s">
        <v>1088</v>
      </c>
      <c r="C348" t="s">
        <v>1089</v>
      </c>
      <c r="D348" t="s">
        <v>1090</v>
      </c>
      <c r="E348" s="29">
        <v>67.67</v>
      </c>
      <c r="F348" s="105">
        <v>5.0000000000000001E-4</v>
      </c>
      <c r="G348" t="s">
        <v>96</v>
      </c>
      <c r="H348" t="s">
        <v>97</v>
      </c>
      <c r="I348" s="107" t="s">
        <v>98</v>
      </c>
      <c r="J348" s="1"/>
      <c r="P348" s="32"/>
      <c r="Q348" s="32"/>
      <c r="R348" s="32"/>
      <c r="S348" s="32"/>
      <c r="V348" s="33"/>
      <c r="W348" s="33"/>
      <c r="AD348" s="47"/>
      <c r="AE348" s="47"/>
      <c r="AF348" s="109"/>
    </row>
    <row r="349" spans="1:32">
      <c r="A349">
        <v>346</v>
      </c>
      <c r="B349" t="s">
        <v>1091</v>
      </c>
      <c r="C349" t="s">
        <v>1092</v>
      </c>
      <c r="D349" s="26" t="s">
        <v>1093</v>
      </c>
      <c r="E349" s="104">
        <v>42.61</v>
      </c>
      <c r="F349" s="105">
        <v>5.0000000000000001E-4</v>
      </c>
      <c r="G349" t="s">
        <v>96</v>
      </c>
      <c r="H349" t="s">
        <v>97</v>
      </c>
      <c r="I349" s="107" t="s">
        <v>98</v>
      </c>
      <c r="J349" s="1"/>
      <c r="P349" s="32"/>
      <c r="Q349" s="32"/>
      <c r="R349" s="32"/>
      <c r="S349" s="32"/>
      <c r="V349" s="33"/>
      <c r="W349" s="33"/>
      <c r="AD349" s="47"/>
      <c r="AE349" s="47"/>
      <c r="AF349" s="109"/>
    </row>
    <row r="350" spans="1:32">
      <c r="A350">
        <v>347</v>
      </c>
      <c r="B350" t="s">
        <v>1094</v>
      </c>
      <c r="C350" t="s">
        <v>1095</v>
      </c>
      <c r="D350" t="s">
        <v>1096</v>
      </c>
      <c r="E350" s="29">
        <v>63.43</v>
      </c>
      <c r="F350" s="105">
        <v>5.0000000000000001E-4</v>
      </c>
      <c r="G350" t="s">
        <v>96</v>
      </c>
      <c r="H350" t="s">
        <v>97</v>
      </c>
      <c r="I350" s="107" t="s">
        <v>98</v>
      </c>
      <c r="J350" s="1"/>
      <c r="P350" s="32"/>
      <c r="Q350" s="32"/>
      <c r="R350" s="32"/>
      <c r="S350" s="32"/>
      <c r="V350" s="33"/>
      <c r="W350" s="33"/>
      <c r="AD350" s="47"/>
      <c r="AE350" s="47"/>
      <c r="AF350" s="109"/>
    </row>
    <row r="351" spans="1:32">
      <c r="A351">
        <v>348</v>
      </c>
      <c r="B351" t="s">
        <v>1097</v>
      </c>
      <c r="C351" t="s">
        <v>1098</v>
      </c>
      <c r="D351" t="s">
        <v>1099</v>
      </c>
      <c r="E351" s="29">
        <v>76</v>
      </c>
      <c r="F351" s="105">
        <v>5.0000000000000001E-4</v>
      </c>
      <c r="G351" t="s">
        <v>48</v>
      </c>
      <c r="H351" t="s">
        <v>88</v>
      </c>
      <c r="I351" s="107" t="s">
        <v>29</v>
      </c>
      <c r="J351" s="1"/>
      <c r="P351" s="32"/>
      <c r="Q351" s="32"/>
      <c r="R351" s="32"/>
      <c r="S351" s="32"/>
      <c r="V351" s="33"/>
      <c r="W351" s="33"/>
      <c r="AD351" s="47"/>
      <c r="AE351" s="47"/>
      <c r="AF351" s="109"/>
    </row>
    <row r="352" spans="1:32">
      <c r="A352">
        <v>349</v>
      </c>
      <c r="B352" t="s">
        <v>1100</v>
      </c>
      <c r="C352" t="s">
        <v>1101</v>
      </c>
      <c r="D352" t="s">
        <v>1102</v>
      </c>
      <c r="E352" s="29">
        <v>77.150000000000006</v>
      </c>
      <c r="F352" s="105">
        <v>5.0000000000000001E-4</v>
      </c>
      <c r="G352" t="s">
        <v>48</v>
      </c>
      <c r="H352" t="s">
        <v>88</v>
      </c>
      <c r="I352" s="107" t="s">
        <v>29</v>
      </c>
      <c r="J352" s="1"/>
      <c r="P352" s="32"/>
      <c r="Q352" s="32"/>
      <c r="R352" s="32"/>
      <c r="S352" s="32"/>
      <c r="V352" s="33"/>
      <c r="W352" s="33"/>
      <c r="AD352" s="47"/>
      <c r="AE352" s="47"/>
      <c r="AF352" s="109"/>
    </row>
    <row r="353" spans="1:32">
      <c r="A353">
        <v>350</v>
      </c>
      <c r="B353" t="s">
        <v>1103</v>
      </c>
      <c r="C353" t="s">
        <v>1104</v>
      </c>
      <c r="D353" t="s">
        <v>1105</v>
      </c>
      <c r="E353" s="29">
        <v>78.53</v>
      </c>
      <c r="F353" s="105">
        <v>5.0000000000000001E-4</v>
      </c>
      <c r="G353" t="s">
        <v>100</v>
      </c>
      <c r="H353" t="s">
        <v>114</v>
      </c>
      <c r="I353" s="107" t="s">
        <v>29</v>
      </c>
      <c r="J353" s="1"/>
      <c r="P353" s="32"/>
      <c r="Q353" s="32"/>
      <c r="R353" s="32"/>
      <c r="S353" s="32"/>
      <c r="V353" s="33"/>
      <c r="W353" s="33"/>
      <c r="AD353" s="47"/>
      <c r="AE353" s="47"/>
      <c r="AF353" s="109"/>
    </row>
    <row r="354" spans="1:32">
      <c r="A354">
        <v>351</v>
      </c>
      <c r="B354" t="s">
        <v>1106</v>
      </c>
      <c r="C354" t="s">
        <v>1107</v>
      </c>
      <c r="D354" t="s">
        <v>1108</v>
      </c>
      <c r="E354" s="29">
        <v>16.54</v>
      </c>
      <c r="F354" s="105">
        <v>5.0000000000000001E-4</v>
      </c>
      <c r="G354" t="s">
        <v>100</v>
      </c>
      <c r="H354" t="s">
        <v>99</v>
      </c>
      <c r="I354" s="107" t="s">
        <v>29</v>
      </c>
      <c r="J354" s="1"/>
      <c r="P354" s="32"/>
      <c r="Q354" s="32"/>
      <c r="R354" s="32"/>
      <c r="S354" s="32"/>
      <c r="V354" s="33"/>
      <c r="W354" s="33"/>
      <c r="AD354" s="47"/>
      <c r="AE354" s="47"/>
      <c r="AF354" s="109"/>
    </row>
    <row r="355" spans="1:32">
      <c r="A355">
        <v>352</v>
      </c>
      <c r="B355" t="s">
        <v>1109</v>
      </c>
      <c r="C355" t="s">
        <v>1110</v>
      </c>
      <c r="D355" t="s">
        <v>1111</v>
      </c>
      <c r="E355" s="29">
        <v>64.7</v>
      </c>
      <c r="F355" s="105">
        <v>5.0000000000000001E-4</v>
      </c>
      <c r="G355" t="s">
        <v>100</v>
      </c>
      <c r="H355" t="s">
        <v>99</v>
      </c>
      <c r="I355" s="107" t="s">
        <v>29</v>
      </c>
      <c r="J355" s="1"/>
      <c r="P355" s="32"/>
      <c r="Q355" s="32"/>
      <c r="R355" s="32"/>
      <c r="S355" s="32"/>
      <c r="V355" s="33"/>
      <c r="W355" s="33"/>
      <c r="AD355" s="47"/>
      <c r="AE355" s="47"/>
      <c r="AF355" s="109"/>
    </row>
    <row r="356" spans="1:32">
      <c r="A356">
        <v>353</v>
      </c>
      <c r="B356" t="s">
        <v>1112</v>
      </c>
      <c r="C356" t="s">
        <v>1113</v>
      </c>
      <c r="D356" t="s">
        <v>1114</v>
      </c>
      <c r="E356" s="29">
        <v>41.97</v>
      </c>
      <c r="F356" s="105">
        <v>5.0000000000000001E-4</v>
      </c>
      <c r="G356" t="s">
        <v>100</v>
      </c>
      <c r="H356" t="s">
        <v>99</v>
      </c>
      <c r="I356" s="107" t="s">
        <v>29</v>
      </c>
      <c r="J356" s="1"/>
      <c r="P356" s="32"/>
      <c r="Q356" s="32"/>
      <c r="R356" s="32"/>
      <c r="S356" s="32"/>
      <c r="V356" s="33"/>
      <c r="W356" s="33"/>
      <c r="AD356" s="47"/>
      <c r="AE356" s="47"/>
      <c r="AF356" s="109"/>
    </row>
    <row r="357" spans="1:32">
      <c r="A357">
        <v>354</v>
      </c>
      <c r="B357" t="s">
        <v>1115</v>
      </c>
      <c r="C357" t="s">
        <v>1116</v>
      </c>
      <c r="D357" t="s">
        <v>1117</v>
      </c>
      <c r="E357" s="29">
        <v>73.53</v>
      </c>
      <c r="F357" s="105">
        <v>5.0000000000000001E-4</v>
      </c>
      <c r="G357" t="s">
        <v>100</v>
      </c>
      <c r="H357" t="s">
        <v>99</v>
      </c>
      <c r="I357" s="107" t="s">
        <v>29</v>
      </c>
      <c r="J357" s="1"/>
      <c r="P357" s="32"/>
      <c r="Q357" s="32"/>
      <c r="R357" s="32"/>
      <c r="S357" s="32"/>
      <c r="V357" s="33"/>
      <c r="W357" s="33"/>
      <c r="AD357" s="47"/>
      <c r="AE357" s="47"/>
      <c r="AF357" s="109"/>
    </row>
    <row r="358" spans="1:32">
      <c r="A358">
        <v>355</v>
      </c>
      <c r="B358" t="s">
        <v>1118</v>
      </c>
      <c r="C358" t="s">
        <v>1119</v>
      </c>
      <c r="D358" t="s">
        <v>1120</v>
      </c>
      <c r="E358" s="29">
        <v>64.83</v>
      </c>
      <c r="F358" s="105">
        <v>5.0000000000000001E-4</v>
      </c>
      <c r="G358" t="s">
        <v>100</v>
      </c>
      <c r="H358" t="s">
        <v>99</v>
      </c>
      <c r="I358" s="107" t="s">
        <v>29</v>
      </c>
      <c r="J358" s="1"/>
      <c r="P358" s="32"/>
      <c r="Q358" s="32"/>
      <c r="R358" s="32"/>
      <c r="S358" s="32"/>
      <c r="V358" s="33"/>
      <c r="W358" s="33"/>
      <c r="AD358" s="47"/>
      <c r="AE358" s="47"/>
      <c r="AF358" s="109"/>
    </row>
    <row r="359" spans="1:32">
      <c r="A359">
        <v>356</v>
      </c>
      <c r="B359" t="s">
        <v>1121</v>
      </c>
      <c r="C359" t="s">
        <v>1122</v>
      </c>
      <c r="D359" t="s">
        <v>1123</v>
      </c>
      <c r="E359" s="29">
        <v>63.74</v>
      </c>
      <c r="F359" s="105">
        <v>4.0000000000000002E-4</v>
      </c>
      <c r="G359" t="s">
        <v>137</v>
      </c>
      <c r="H359" t="s">
        <v>157</v>
      </c>
      <c r="I359" s="107" t="s">
        <v>98</v>
      </c>
      <c r="J359" s="1"/>
      <c r="P359" s="32"/>
      <c r="Q359" s="32"/>
      <c r="R359" s="32"/>
      <c r="S359" s="32"/>
      <c r="V359" s="33"/>
      <c r="W359" s="33"/>
      <c r="AD359" s="47"/>
      <c r="AE359" s="47"/>
      <c r="AF359" s="109"/>
    </row>
    <row r="360" spans="1:32">
      <c r="A360">
        <v>357</v>
      </c>
      <c r="B360" t="s">
        <v>1124</v>
      </c>
      <c r="C360" t="s">
        <v>1125</v>
      </c>
      <c r="D360" t="s">
        <v>1126</v>
      </c>
      <c r="E360" s="29">
        <v>37.67</v>
      </c>
      <c r="F360" s="105">
        <v>4.0000000000000002E-4</v>
      </c>
      <c r="G360" t="s">
        <v>137</v>
      </c>
      <c r="H360" t="s">
        <v>138</v>
      </c>
      <c r="I360" s="107" t="s">
        <v>29</v>
      </c>
      <c r="J360" s="1"/>
      <c r="P360" s="32"/>
      <c r="Q360" s="32"/>
      <c r="R360" s="32"/>
      <c r="S360" s="32"/>
      <c r="V360" s="33"/>
      <c r="W360" s="33"/>
      <c r="AD360" s="47"/>
      <c r="AE360" s="47"/>
      <c r="AF360" s="109"/>
    </row>
    <row r="361" spans="1:32">
      <c r="A361">
        <v>358</v>
      </c>
      <c r="B361" t="s">
        <v>1127</v>
      </c>
      <c r="C361" t="s">
        <v>1128</v>
      </c>
      <c r="D361" t="s">
        <v>1129</v>
      </c>
      <c r="E361" s="29">
        <v>62.57</v>
      </c>
      <c r="F361" s="105">
        <v>4.0000000000000002E-4</v>
      </c>
      <c r="G361" t="s">
        <v>146</v>
      </c>
      <c r="H361" t="s">
        <v>146</v>
      </c>
      <c r="I361" s="107" t="s">
        <v>29</v>
      </c>
      <c r="J361" s="1"/>
      <c r="P361" s="32"/>
      <c r="Q361" s="32"/>
      <c r="R361" s="32"/>
      <c r="S361" s="32"/>
      <c r="V361" s="33"/>
      <c r="W361" s="33"/>
      <c r="AD361" s="47"/>
      <c r="AE361" s="47"/>
      <c r="AF361" s="109"/>
    </row>
    <row r="362" spans="1:32">
      <c r="A362">
        <v>359</v>
      </c>
      <c r="B362" t="s">
        <v>1130</v>
      </c>
      <c r="C362" t="s">
        <v>1131</v>
      </c>
      <c r="D362" t="s">
        <v>1132</v>
      </c>
      <c r="E362" s="29">
        <v>65.28</v>
      </c>
      <c r="F362" s="105">
        <v>4.0000000000000002E-4</v>
      </c>
      <c r="G362" t="s">
        <v>146</v>
      </c>
      <c r="H362" t="s">
        <v>146</v>
      </c>
      <c r="I362" s="107" t="s">
        <v>29</v>
      </c>
      <c r="J362" s="1"/>
      <c r="P362" s="32"/>
      <c r="Q362" s="32"/>
      <c r="R362" s="32"/>
      <c r="S362" s="32"/>
      <c r="V362" s="33"/>
      <c r="W362" s="33"/>
      <c r="AD362" s="47"/>
      <c r="AE362" s="47"/>
      <c r="AF362" s="109"/>
    </row>
    <row r="363" spans="1:32">
      <c r="A363">
        <v>360</v>
      </c>
      <c r="B363" t="s">
        <v>1133</v>
      </c>
      <c r="C363" t="s">
        <v>1134</v>
      </c>
      <c r="D363" t="s">
        <v>1135</v>
      </c>
      <c r="E363" s="29">
        <v>73.59</v>
      </c>
      <c r="F363" s="105">
        <v>4.0000000000000002E-4</v>
      </c>
      <c r="G363" t="s">
        <v>27</v>
      </c>
      <c r="H363" t="s">
        <v>28</v>
      </c>
      <c r="I363" s="107" t="s">
        <v>29</v>
      </c>
      <c r="J363" s="1"/>
      <c r="P363" s="32"/>
      <c r="Q363" s="32"/>
      <c r="R363" s="32"/>
      <c r="S363" s="32"/>
      <c r="V363" s="33"/>
      <c r="W363" s="33"/>
      <c r="AD363" s="47"/>
      <c r="AE363" s="47"/>
      <c r="AF363" s="109"/>
    </row>
    <row r="364" spans="1:32">
      <c r="A364">
        <v>361</v>
      </c>
      <c r="B364" t="s">
        <v>1136</v>
      </c>
      <c r="C364" t="s">
        <v>1137</v>
      </c>
      <c r="D364" t="s">
        <v>1138</v>
      </c>
      <c r="E364" s="29">
        <v>43.72</v>
      </c>
      <c r="F364" s="105">
        <v>4.0000000000000002E-4</v>
      </c>
      <c r="G364" t="s">
        <v>27</v>
      </c>
      <c r="H364" t="s">
        <v>39</v>
      </c>
      <c r="I364" s="107" t="s">
        <v>29</v>
      </c>
      <c r="J364" s="1"/>
      <c r="P364" s="32"/>
      <c r="Q364" s="32"/>
      <c r="R364" s="32"/>
      <c r="S364" s="32"/>
      <c r="V364" s="33"/>
      <c r="W364" s="33"/>
      <c r="AD364" s="47"/>
      <c r="AE364" s="47"/>
      <c r="AF364" s="109"/>
    </row>
    <row r="365" spans="1:32">
      <c r="A365">
        <v>362</v>
      </c>
      <c r="B365" t="s">
        <v>1139</v>
      </c>
      <c r="C365" t="s">
        <v>1140</v>
      </c>
      <c r="D365" t="s">
        <v>1141</v>
      </c>
      <c r="F365" s="105">
        <v>4.0000000000000002E-4</v>
      </c>
      <c r="G365" t="s">
        <v>27</v>
      </c>
      <c r="H365" t="s">
        <v>39</v>
      </c>
      <c r="I365" s="107" t="s">
        <v>1142</v>
      </c>
      <c r="J365" s="1"/>
      <c r="P365" s="32"/>
      <c r="Q365" s="32"/>
      <c r="R365" s="32"/>
      <c r="S365" s="32"/>
      <c r="V365" s="33"/>
      <c r="W365" s="33"/>
      <c r="AD365" s="47"/>
      <c r="AE365" s="47"/>
      <c r="AF365" s="109"/>
    </row>
    <row r="366" spans="1:32">
      <c r="A366">
        <v>363</v>
      </c>
      <c r="B366" t="s">
        <v>1143</v>
      </c>
      <c r="C366" t="s">
        <v>1144</v>
      </c>
      <c r="D366" t="s">
        <v>1145</v>
      </c>
      <c r="E366" s="29">
        <v>37</v>
      </c>
      <c r="F366" s="105">
        <v>4.0000000000000002E-4</v>
      </c>
      <c r="G366" t="s">
        <v>27</v>
      </c>
      <c r="H366" t="s">
        <v>28</v>
      </c>
      <c r="I366" s="107" t="s">
        <v>29</v>
      </c>
      <c r="J366" s="1"/>
      <c r="P366" s="32"/>
      <c r="Q366" s="32"/>
      <c r="R366" s="32"/>
      <c r="S366" s="32"/>
      <c r="V366" s="33"/>
      <c r="W366" s="33"/>
      <c r="AD366" s="47"/>
      <c r="AE366" s="47"/>
      <c r="AF366" s="109"/>
    </row>
    <row r="367" spans="1:32">
      <c r="A367">
        <v>364</v>
      </c>
      <c r="B367" t="s">
        <v>1146</v>
      </c>
      <c r="C367" t="s">
        <v>1147</v>
      </c>
      <c r="D367" t="s">
        <v>1148</v>
      </c>
      <c r="E367" s="29">
        <v>38.69</v>
      </c>
      <c r="F367" s="105">
        <v>4.0000000000000002E-4</v>
      </c>
      <c r="G367" t="s">
        <v>161</v>
      </c>
      <c r="H367" t="s">
        <v>161</v>
      </c>
      <c r="I367" s="107" t="s">
        <v>29</v>
      </c>
      <c r="J367" s="1"/>
      <c r="P367" s="32"/>
      <c r="Q367" s="32"/>
      <c r="R367" s="32"/>
      <c r="S367" s="32"/>
      <c r="V367" s="33"/>
      <c r="W367" s="33"/>
      <c r="AD367" s="47"/>
      <c r="AE367" s="47"/>
      <c r="AF367" s="109"/>
    </row>
    <row r="368" spans="1:32">
      <c r="A368">
        <v>365</v>
      </c>
      <c r="B368" t="s">
        <v>1149</v>
      </c>
      <c r="C368" t="s">
        <v>1150</v>
      </c>
      <c r="D368" t="s">
        <v>1151</v>
      </c>
      <c r="E368" s="29">
        <v>45.48</v>
      </c>
      <c r="F368" s="105">
        <v>4.0000000000000002E-4</v>
      </c>
      <c r="G368" t="s">
        <v>161</v>
      </c>
      <c r="H368" t="s">
        <v>161</v>
      </c>
      <c r="I368" s="107" t="s">
        <v>29</v>
      </c>
      <c r="J368" s="1"/>
      <c r="P368" s="32"/>
      <c r="Q368" s="32"/>
      <c r="R368" s="32"/>
      <c r="S368" s="32"/>
      <c r="V368" s="33"/>
      <c r="W368" s="33"/>
      <c r="AD368" s="47"/>
      <c r="AE368" s="47"/>
      <c r="AF368" s="109"/>
    </row>
    <row r="369" spans="1:32">
      <c r="A369">
        <v>366</v>
      </c>
      <c r="B369" t="s">
        <v>1152</v>
      </c>
      <c r="C369" t="s">
        <v>1153</v>
      </c>
      <c r="D369" t="s">
        <v>1154</v>
      </c>
      <c r="E369" s="29">
        <v>88.61</v>
      </c>
      <c r="F369" s="105">
        <v>4.0000000000000002E-4</v>
      </c>
      <c r="G369" t="s">
        <v>161</v>
      </c>
      <c r="H369" t="s">
        <v>161</v>
      </c>
      <c r="I369" s="107" t="s">
        <v>29</v>
      </c>
      <c r="J369" s="1"/>
      <c r="P369" s="32"/>
      <c r="Q369" s="32"/>
      <c r="R369" s="32"/>
      <c r="S369" s="32"/>
      <c r="V369" s="33"/>
      <c r="W369" s="33"/>
      <c r="AD369" s="47"/>
      <c r="AE369" s="47"/>
      <c r="AF369" s="109"/>
    </row>
    <row r="370" spans="1:32">
      <c r="A370">
        <v>367</v>
      </c>
      <c r="B370" t="s">
        <v>1155</v>
      </c>
      <c r="C370" t="s">
        <v>1156</v>
      </c>
      <c r="D370" t="s">
        <v>1157</v>
      </c>
      <c r="E370" s="29">
        <v>48.53</v>
      </c>
      <c r="F370" s="105">
        <v>4.0000000000000002E-4</v>
      </c>
      <c r="G370" t="s">
        <v>161</v>
      </c>
      <c r="H370" t="s">
        <v>161</v>
      </c>
      <c r="I370" s="107" t="s">
        <v>29</v>
      </c>
      <c r="J370" s="1"/>
      <c r="P370" s="32"/>
      <c r="Q370" s="32"/>
      <c r="R370" s="32"/>
      <c r="S370" s="32"/>
      <c r="V370" s="33"/>
      <c r="W370" s="33"/>
      <c r="AD370" s="47"/>
      <c r="AE370" s="47"/>
      <c r="AF370" s="109"/>
    </row>
    <row r="371" spans="1:32">
      <c r="A371">
        <v>368</v>
      </c>
      <c r="B371" t="s">
        <v>1158</v>
      </c>
      <c r="C371" t="s">
        <v>1159</v>
      </c>
      <c r="D371" t="s">
        <v>1160</v>
      </c>
      <c r="E371" s="29">
        <v>81.94</v>
      </c>
      <c r="F371" s="105">
        <v>4.0000000000000002E-4</v>
      </c>
      <c r="G371" t="s">
        <v>161</v>
      </c>
      <c r="H371" t="s">
        <v>161</v>
      </c>
      <c r="I371" s="107" t="s">
        <v>29</v>
      </c>
      <c r="J371" s="1"/>
      <c r="P371" s="32"/>
      <c r="Q371" s="32"/>
      <c r="R371" s="32"/>
      <c r="S371" s="32"/>
      <c r="V371" s="33"/>
      <c r="W371" s="33"/>
      <c r="AD371" s="47"/>
      <c r="AE371" s="47"/>
      <c r="AF371" s="109"/>
    </row>
    <row r="372" spans="1:32">
      <c r="A372">
        <v>369</v>
      </c>
      <c r="B372" t="s">
        <v>1161</v>
      </c>
      <c r="C372" t="s">
        <v>1162</v>
      </c>
      <c r="D372" t="s">
        <v>1163</v>
      </c>
      <c r="E372" s="29">
        <v>72.27</v>
      </c>
      <c r="F372" s="105">
        <v>4.0000000000000002E-4</v>
      </c>
      <c r="G372" t="s">
        <v>161</v>
      </c>
      <c r="H372" t="s">
        <v>161</v>
      </c>
      <c r="I372" s="107" t="s">
        <v>29</v>
      </c>
      <c r="J372" s="1"/>
      <c r="P372" s="32"/>
      <c r="Q372" s="32"/>
      <c r="R372" s="32"/>
      <c r="S372" s="32"/>
      <c r="V372" s="33"/>
      <c r="W372" s="33"/>
      <c r="AD372" s="47"/>
      <c r="AE372" s="47"/>
      <c r="AF372" s="109"/>
    </row>
    <row r="373" spans="1:32">
      <c r="A373">
        <v>370</v>
      </c>
      <c r="B373" t="s">
        <v>1164</v>
      </c>
      <c r="C373" t="s">
        <v>1165</v>
      </c>
      <c r="D373" t="s">
        <v>1166</v>
      </c>
      <c r="E373" s="29">
        <v>62.4</v>
      </c>
      <c r="F373" s="105">
        <v>4.0000000000000002E-4</v>
      </c>
      <c r="G373" t="s">
        <v>127</v>
      </c>
      <c r="H373" t="s">
        <v>127</v>
      </c>
      <c r="I373" s="107" t="s">
        <v>29</v>
      </c>
      <c r="J373" s="1"/>
      <c r="P373" s="32"/>
      <c r="Q373" s="32"/>
      <c r="R373" s="32"/>
      <c r="S373" s="32"/>
      <c r="V373" s="33"/>
      <c r="W373" s="33"/>
      <c r="AD373" s="47"/>
      <c r="AE373" s="47"/>
      <c r="AF373" s="109"/>
    </row>
    <row r="374" spans="1:32">
      <c r="A374">
        <v>371</v>
      </c>
      <c r="B374" t="s">
        <v>1167</v>
      </c>
      <c r="C374" t="s">
        <v>1168</v>
      </c>
      <c r="D374" t="s">
        <v>1169</v>
      </c>
      <c r="E374" s="29">
        <v>81.58</v>
      </c>
      <c r="F374" s="105">
        <v>4.0000000000000002E-4</v>
      </c>
      <c r="G374" t="s">
        <v>127</v>
      </c>
      <c r="H374" t="s">
        <v>127</v>
      </c>
      <c r="I374" s="107" t="s">
        <v>29</v>
      </c>
      <c r="J374" s="1"/>
      <c r="P374" s="32"/>
      <c r="Q374" s="32"/>
      <c r="R374" s="32"/>
      <c r="S374" s="32"/>
      <c r="V374" s="33"/>
      <c r="W374" s="33"/>
      <c r="AD374" s="47"/>
      <c r="AE374" s="47"/>
      <c r="AF374" s="109"/>
    </row>
    <row r="375" spans="1:32">
      <c r="A375">
        <v>372</v>
      </c>
      <c r="B375" t="s">
        <v>1170</v>
      </c>
      <c r="C375" t="s">
        <v>1171</v>
      </c>
      <c r="D375" t="s">
        <v>1172</v>
      </c>
      <c r="E375" s="29">
        <v>55.78</v>
      </c>
      <c r="F375" s="105">
        <v>4.0000000000000002E-4</v>
      </c>
      <c r="G375" t="s">
        <v>127</v>
      </c>
      <c r="H375" t="s">
        <v>127</v>
      </c>
      <c r="I375" s="107" t="s">
        <v>29</v>
      </c>
      <c r="J375" s="1"/>
      <c r="P375" s="32"/>
      <c r="Q375" s="32"/>
      <c r="R375" s="32"/>
      <c r="S375" s="32"/>
      <c r="V375" s="33"/>
      <c r="W375" s="33"/>
      <c r="AD375" s="47"/>
      <c r="AE375" s="47"/>
      <c r="AF375" s="109"/>
    </row>
    <row r="376" spans="1:32">
      <c r="A376">
        <v>373</v>
      </c>
      <c r="B376" t="s">
        <v>1173</v>
      </c>
      <c r="C376" t="s">
        <v>1174</v>
      </c>
      <c r="D376" t="s">
        <v>1175</v>
      </c>
      <c r="E376" s="29">
        <v>60.31</v>
      </c>
      <c r="F376" s="105">
        <v>4.0000000000000002E-4</v>
      </c>
      <c r="G376" t="s">
        <v>127</v>
      </c>
      <c r="H376" t="s">
        <v>127</v>
      </c>
      <c r="I376" s="107" t="s">
        <v>29</v>
      </c>
      <c r="J376" s="1"/>
      <c r="P376" s="32"/>
      <c r="Q376" s="32"/>
      <c r="R376" s="32"/>
      <c r="S376" s="32"/>
      <c r="V376" s="33"/>
      <c r="W376" s="33"/>
      <c r="AD376" s="47"/>
      <c r="AE376" s="47"/>
      <c r="AF376" s="109"/>
    </row>
    <row r="377" spans="1:32">
      <c r="A377">
        <v>374</v>
      </c>
      <c r="B377" t="s">
        <v>1176</v>
      </c>
      <c r="C377" t="s">
        <v>1177</v>
      </c>
      <c r="D377" t="s">
        <v>1178</v>
      </c>
      <c r="E377" s="29">
        <v>79.290000000000006</v>
      </c>
      <c r="F377" s="105">
        <v>4.0000000000000002E-4</v>
      </c>
      <c r="G377" t="s">
        <v>127</v>
      </c>
      <c r="H377" t="s">
        <v>127</v>
      </c>
      <c r="I377" s="107" t="s">
        <v>29</v>
      </c>
      <c r="J377" s="1"/>
      <c r="P377" s="32"/>
      <c r="Q377" s="32"/>
      <c r="R377" s="32"/>
      <c r="S377" s="32"/>
      <c r="V377" s="33"/>
      <c r="W377" s="33"/>
      <c r="AD377" s="47"/>
      <c r="AE377" s="47"/>
      <c r="AF377" s="109"/>
    </row>
    <row r="378" spans="1:32">
      <c r="A378">
        <v>375</v>
      </c>
      <c r="B378" t="s">
        <v>1179</v>
      </c>
      <c r="C378" t="s">
        <v>1180</v>
      </c>
      <c r="D378" t="s">
        <v>1181</v>
      </c>
      <c r="E378" s="29">
        <v>41.49</v>
      </c>
      <c r="F378" s="105">
        <v>4.0000000000000002E-4</v>
      </c>
      <c r="G378" t="s">
        <v>127</v>
      </c>
      <c r="H378" t="s">
        <v>127</v>
      </c>
      <c r="I378" s="107" t="s">
        <v>29</v>
      </c>
      <c r="J378" s="1"/>
      <c r="P378" s="32"/>
      <c r="Q378" s="32"/>
      <c r="R378" s="32"/>
      <c r="S378" s="32"/>
      <c r="V378" s="33"/>
      <c r="W378" s="33"/>
      <c r="AD378" s="47"/>
      <c r="AE378" s="47"/>
      <c r="AF378" s="109"/>
    </row>
    <row r="379" spans="1:32">
      <c r="A379">
        <v>376</v>
      </c>
      <c r="B379" t="s">
        <v>1182</v>
      </c>
      <c r="C379" t="s">
        <v>1183</v>
      </c>
      <c r="D379" t="s">
        <v>1184</v>
      </c>
      <c r="E379" s="29">
        <v>77.88</v>
      </c>
      <c r="F379" s="105">
        <v>4.0000000000000002E-4</v>
      </c>
      <c r="G379" t="s">
        <v>127</v>
      </c>
      <c r="H379" t="s">
        <v>127</v>
      </c>
      <c r="I379" s="107" t="s">
        <v>29</v>
      </c>
      <c r="J379" s="1"/>
      <c r="P379" s="32"/>
      <c r="Q379" s="32"/>
      <c r="R379" s="32"/>
      <c r="S379" s="32"/>
      <c r="V379" s="33"/>
      <c r="W379" s="33"/>
      <c r="AD379" s="47"/>
      <c r="AE379" s="47"/>
      <c r="AF379" s="109"/>
    </row>
    <row r="380" spans="1:32">
      <c r="A380">
        <v>377</v>
      </c>
      <c r="B380" t="s">
        <v>1185</v>
      </c>
      <c r="C380" t="s">
        <v>1186</v>
      </c>
      <c r="D380" t="s">
        <v>1187</v>
      </c>
      <c r="E380" s="29">
        <v>59.37</v>
      </c>
      <c r="F380" s="105">
        <v>4.0000000000000002E-4</v>
      </c>
      <c r="G380" t="s">
        <v>127</v>
      </c>
      <c r="H380" t="s">
        <v>127</v>
      </c>
      <c r="I380" s="107" t="s">
        <v>29</v>
      </c>
      <c r="J380" s="1"/>
      <c r="P380" s="32"/>
      <c r="Q380" s="32"/>
      <c r="R380" s="32"/>
      <c r="S380" s="32"/>
      <c r="V380" s="33"/>
      <c r="W380" s="33"/>
      <c r="AD380" s="47"/>
      <c r="AE380" s="47"/>
      <c r="AF380" s="109"/>
    </row>
    <row r="381" spans="1:32">
      <c r="A381">
        <v>378</v>
      </c>
      <c r="B381" t="s">
        <v>1188</v>
      </c>
      <c r="C381" t="s">
        <v>1189</v>
      </c>
      <c r="D381" t="s">
        <v>1190</v>
      </c>
      <c r="E381" s="29">
        <v>78.599999999999994</v>
      </c>
      <c r="F381" s="105">
        <v>4.0000000000000002E-4</v>
      </c>
      <c r="G381" t="s">
        <v>127</v>
      </c>
      <c r="H381" t="s">
        <v>127</v>
      </c>
      <c r="I381" s="107" t="s">
        <v>29</v>
      </c>
      <c r="J381" s="1"/>
      <c r="P381" s="32"/>
      <c r="Q381" s="32"/>
      <c r="R381" s="32"/>
      <c r="S381" s="32"/>
      <c r="V381" s="33"/>
      <c r="W381" s="33"/>
      <c r="AD381" s="47"/>
      <c r="AE381" s="47"/>
      <c r="AF381" s="109"/>
    </row>
    <row r="382" spans="1:32">
      <c r="A382">
        <v>379</v>
      </c>
      <c r="B382" t="s">
        <v>1191</v>
      </c>
      <c r="C382" t="s">
        <v>1192</v>
      </c>
      <c r="D382" t="s">
        <v>1193</v>
      </c>
      <c r="E382" s="29">
        <v>82.84</v>
      </c>
      <c r="F382" s="105">
        <v>4.0000000000000002E-4</v>
      </c>
      <c r="G382" t="s">
        <v>60</v>
      </c>
      <c r="H382" t="s">
        <v>59</v>
      </c>
      <c r="I382" s="107" t="s">
        <v>29</v>
      </c>
      <c r="J382" s="1"/>
      <c r="P382" s="32"/>
      <c r="Q382" s="32"/>
      <c r="R382" s="32"/>
      <c r="S382" s="32"/>
      <c r="V382" s="33"/>
      <c r="W382" s="33"/>
      <c r="AD382" s="47"/>
      <c r="AE382" s="47"/>
      <c r="AF382" s="109"/>
    </row>
    <row r="383" spans="1:32">
      <c r="A383">
        <v>380</v>
      </c>
      <c r="B383" t="s">
        <v>1194</v>
      </c>
      <c r="C383" t="s">
        <v>1195</v>
      </c>
      <c r="D383" t="s">
        <v>1196</v>
      </c>
      <c r="E383" s="29">
        <v>80.010000000000005</v>
      </c>
      <c r="F383" s="105">
        <v>4.0000000000000002E-4</v>
      </c>
      <c r="G383" t="s">
        <v>60</v>
      </c>
      <c r="H383" t="s">
        <v>68</v>
      </c>
      <c r="I383" s="107" t="s">
        <v>29</v>
      </c>
      <c r="J383" s="1"/>
      <c r="P383" s="32"/>
      <c r="Q383" s="32"/>
      <c r="R383" s="32"/>
      <c r="S383" s="32"/>
      <c r="V383" s="33"/>
      <c r="W383" s="33"/>
      <c r="AD383" s="47"/>
      <c r="AE383" s="47"/>
      <c r="AF383" s="109"/>
    </row>
    <row r="384" spans="1:32">
      <c r="A384">
        <v>381</v>
      </c>
      <c r="B384" t="s">
        <v>1197</v>
      </c>
      <c r="C384" t="s">
        <v>1198</v>
      </c>
      <c r="D384" t="s">
        <v>1199</v>
      </c>
      <c r="E384" s="29">
        <v>73.760000000000005</v>
      </c>
      <c r="F384" s="105">
        <v>4.0000000000000002E-4</v>
      </c>
      <c r="G384" t="s">
        <v>60</v>
      </c>
      <c r="H384" t="s">
        <v>68</v>
      </c>
      <c r="I384" s="107" t="s">
        <v>29</v>
      </c>
      <c r="J384" s="1"/>
      <c r="P384" s="32"/>
      <c r="Q384" s="32"/>
      <c r="R384" s="32"/>
      <c r="S384" s="32"/>
      <c r="V384" s="33"/>
      <c r="W384" s="33"/>
      <c r="AD384" s="47"/>
      <c r="AE384" s="47"/>
      <c r="AF384" s="109"/>
    </row>
    <row r="385" spans="1:32">
      <c r="A385">
        <v>382</v>
      </c>
      <c r="B385" t="s">
        <v>1200</v>
      </c>
      <c r="C385" t="s">
        <v>1201</v>
      </c>
      <c r="D385" t="s">
        <v>1202</v>
      </c>
      <c r="E385" s="29">
        <v>80.97</v>
      </c>
      <c r="F385" s="105">
        <v>4.0000000000000002E-4</v>
      </c>
      <c r="G385" t="s">
        <v>60</v>
      </c>
      <c r="H385" t="s">
        <v>59</v>
      </c>
      <c r="I385" s="107" t="s">
        <v>29</v>
      </c>
      <c r="J385" s="1"/>
      <c r="P385" s="32"/>
      <c r="Q385" s="32"/>
      <c r="R385" s="32"/>
      <c r="S385" s="32"/>
      <c r="V385" s="33"/>
      <c r="W385" s="33"/>
      <c r="AD385" s="47"/>
      <c r="AE385" s="47"/>
      <c r="AF385" s="109"/>
    </row>
    <row r="386" spans="1:32">
      <c r="A386">
        <v>383</v>
      </c>
      <c r="B386" t="s">
        <v>1203</v>
      </c>
      <c r="C386" t="s">
        <v>1204</v>
      </c>
      <c r="D386" t="s">
        <v>1205</v>
      </c>
      <c r="E386" s="29">
        <v>60.78</v>
      </c>
      <c r="F386" s="105">
        <v>4.0000000000000002E-4</v>
      </c>
      <c r="G386" t="s">
        <v>60</v>
      </c>
      <c r="H386" t="s">
        <v>68</v>
      </c>
      <c r="I386" s="107" t="s">
        <v>29</v>
      </c>
      <c r="J386" s="1"/>
      <c r="P386" s="32"/>
      <c r="Q386" s="32"/>
      <c r="R386" s="32"/>
      <c r="S386" s="32"/>
      <c r="V386" s="33"/>
      <c r="W386" s="33"/>
      <c r="AD386" s="47"/>
      <c r="AE386" s="47"/>
      <c r="AF386" s="109"/>
    </row>
    <row r="387" spans="1:32">
      <c r="A387">
        <v>384</v>
      </c>
      <c r="B387" t="s">
        <v>1206</v>
      </c>
      <c r="C387" t="s">
        <v>1207</v>
      </c>
      <c r="D387" t="s">
        <v>1208</v>
      </c>
      <c r="E387" s="29">
        <v>80.59</v>
      </c>
      <c r="F387" s="105">
        <v>4.0000000000000002E-4</v>
      </c>
      <c r="G387" t="s">
        <v>60</v>
      </c>
      <c r="H387" t="s">
        <v>59</v>
      </c>
      <c r="I387" s="107" t="s">
        <v>29</v>
      </c>
      <c r="J387" s="1"/>
      <c r="P387" s="32"/>
      <c r="Q387" s="32"/>
      <c r="R387" s="32"/>
      <c r="S387" s="32"/>
      <c r="V387" s="33"/>
      <c r="W387" s="33"/>
      <c r="AD387" s="47"/>
      <c r="AE387" s="47"/>
      <c r="AF387" s="109"/>
    </row>
    <row r="388" spans="1:32">
      <c r="A388">
        <v>385</v>
      </c>
      <c r="B388" t="s">
        <v>1209</v>
      </c>
      <c r="C388" t="s">
        <v>1210</v>
      </c>
      <c r="D388" t="s">
        <v>1211</v>
      </c>
      <c r="E388" s="29">
        <v>46.27</v>
      </c>
      <c r="F388" s="105">
        <v>4.0000000000000002E-4</v>
      </c>
      <c r="G388" t="s">
        <v>60</v>
      </c>
      <c r="H388" t="s">
        <v>68</v>
      </c>
      <c r="I388" s="107" t="s">
        <v>29</v>
      </c>
      <c r="J388" s="1"/>
      <c r="P388" s="32"/>
      <c r="Q388" s="32"/>
      <c r="R388" s="32"/>
      <c r="S388" s="32"/>
      <c r="V388" s="33"/>
      <c r="W388" s="33"/>
      <c r="AD388" s="47"/>
      <c r="AE388" s="47"/>
      <c r="AF388" s="109"/>
    </row>
    <row r="389" spans="1:32">
      <c r="A389">
        <v>386</v>
      </c>
      <c r="B389" t="s">
        <v>1212</v>
      </c>
      <c r="C389" t="s">
        <v>1213</v>
      </c>
      <c r="D389" t="s">
        <v>1214</v>
      </c>
      <c r="E389" s="29">
        <v>76.260000000000005</v>
      </c>
      <c r="F389" s="105">
        <v>4.0000000000000002E-4</v>
      </c>
      <c r="G389" t="s">
        <v>60</v>
      </c>
      <c r="H389" t="s">
        <v>68</v>
      </c>
      <c r="I389" s="107" t="s">
        <v>29</v>
      </c>
      <c r="J389" s="1"/>
      <c r="P389" s="32"/>
      <c r="Q389" s="32"/>
      <c r="R389" s="32"/>
      <c r="S389" s="32"/>
      <c r="V389" s="33"/>
      <c r="W389" s="33"/>
      <c r="AD389" s="47"/>
      <c r="AE389" s="47"/>
      <c r="AF389" s="109"/>
    </row>
    <row r="390" spans="1:32">
      <c r="A390">
        <v>387</v>
      </c>
      <c r="B390" t="s">
        <v>1215</v>
      </c>
      <c r="C390" t="s">
        <v>1216</v>
      </c>
      <c r="D390" t="s">
        <v>1217</v>
      </c>
      <c r="E390" s="29">
        <v>56.55</v>
      </c>
      <c r="F390" s="105">
        <v>4.0000000000000002E-4</v>
      </c>
      <c r="G390" t="s">
        <v>60</v>
      </c>
      <c r="H390" t="s">
        <v>59</v>
      </c>
      <c r="I390" s="107" t="s">
        <v>29</v>
      </c>
      <c r="J390" s="1"/>
      <c r="P390" s="32"/>
      <c r="Q390" s="32"/>
      <c r="R390" s="32"/>
      <c r="S390" s="32"/>
      <c r="V390" s="33"/>
      <c r="W390" s="33"/>
      <c r="AD390" s="47"/>
      <c r="AE390" s="47"/>
      <c r="AF390" s="109"/>
    </row>
    <row r="391" spans="1:32">
      <c r="A391">
        <v>388</v>
      </c>
      <c r="B391" t="s">
        <v>1218</v>
      </c>
      <c r="C391" t="s">
        <v>1219</v>
      </c>
      <c r="D391" t="s">
        <v>1220</v>
      </c>
      <c r="E391" s="29">
        <v>59.55</v>
      </c>
      <c r="F391" s="105">
        <v>4.0000000000000002E-4</v>
      </c>
      <c r="G391" t="s">
        <v>60</v>
      </c>
      <c r="H391" t="s">
        <v>68</v>
      </c>
      <c r="I391" s="107" t="s">
        <v>29</v>
      </c>
      <c r="J391" s="1"/>
      <c r="P391" s="32"/>
      <c r="Q391" s="32"/>
      <c r="R391" s="32"/>
      <c r="S391" s="32"/>
      <c r="V391" s="33"/>
      <c r="W391" s="33"/>
      <c r="AD391" s="47"/>
      <c r="AE391" s="47"/>
      <c r="AF391" s="109"/>
    </row>
    <row r="392" spans="1:32">
      <c r="A392">
        <v>389</v>
      </c>
      <c r="B392" t="s">
        <v>1221</v>
      </c>
      <c r="C392" t="s">
        <v>1222</v>
      </c>
      <c r="D392" t="s">
        <v>1223</v>
      </c>
      <c r="E392" s="29">
        <v>51.71</v>
      </c>
      <c r="F392" s="105">
        <v>4.0000000000000002E-4</v>
      </c>
      <c r="G392" t="s">
        <v>60</v>
      </c>
      <c r="H392" t="s">
        <v>68</v>
      </c>
      <c r="I392" s="107" t="s">
        <v>29</v>
      </c>
      <c r="J392" s="1"/>
      <c r="P392" s="32"/>
      <c r="Q392" s="32"/>
      <c r="R392" s="32"/>
      <c r="S392" s="32"/>
      <c r="V392" s="33"/>
      <c r="W392" s="33"/>
      <c r="AD392" s="47"/>
      <c r="AE392" s="47"/>
      <c r="AF392" s="109"/>
    </row>
    <row r="393" spans="1:32">
      <c r="A393">
        <v>390</v>
      </c>
      <c r="B393" t="s">
        <v>1224</v>
      </c>
      <c r="C393" t="s">
        <v>1225</v>
      </c>
      <c r="D393" t="s">
        <v>1226</v>
      </c>
      <c r="E393" s="29">
        <v>40.619999999999997</v>
      </c>
      <c r="F393" s="105">
        <v>4.0000000000000002E-4</v>
      </c>
      <c r="G393" t="s">
        <v>60</v>
      </c>
      <c r="H393" t="s">
        <v>59</v>
      </c>
      <c r="I393" s="107" t="s">
        <v>29</v>
      </c>
      <c r="J393" s="1"/>
      <c r="P393" s="32"/>
      <c r="Q393" s="32"/>
      <c r="R393" s="32"/>
      <c r="S393" s="32"/>
      <c r="V393" s="33"/>
      <c r="W393" s="33"/>
      <c r="AD393" s="47"/>
      <c r="AE393" s="47"/>
      <c r="AF393" s="109"/>
    </row>
    <row r="394" spans="1:32">
      <c r="A394">
        <v>391</v>
      </c>
      <c r="B394" t="s">
        <v>1227</v>
      </c>
      <c r="C394" t="s">
        <v>1228</v>
      </c>
      <c r="D394" t="s">
        <v>1229</v>
      </c>
      <c r="E394" s="29">
        <v>67.849999999999994</v>
      </c>
      <c r="F394" s="105">
        <v>4.0000000000000002E-4</v>
      </c>
      <c r="G394" t="s">
        <v>58</v>
      </c>
      <c r="H394" t="s">
        <v>58</v>
      </c>
      <c r="I394" s="107" t="s">
        <v>29</v>
      </c>
      <c r="J394" s="1"/>
      <c r="P394" s="32"/>
      <c r="Q394" s="32"/>
      <c r="R394" s="32"/>
      <c r="S394" s="32"/>
      <c r="V394" s="33"/>
      <c r="W394" s="33"/>
      <c r="AD394" s="47"/>
      <c r="AE394" s="47"/>
      <c r="AF394" s="109"/>
    </row>
    <row r="395" spans="1:32">
      <c r="A395">
        <v>392</v>
      </c>
      <c r="B395" t="s">
        <v>1230</v>
      </c>
      <c r="C395" t="s">
        <v>1231</v>
      </c>
      <c r="D395" t="s">
        <v>1232</v>
      </c>
      <c r="E395" s="29">
        <v>51.38</v>
      </c>
      <c r="F395" s="105">
        <v>4.0000000000000002E-4</v>
      </c>
      <c r="G395" t="s">
        <v>58</v>
      </c>
      <c r="H395" t="s">
        <v>58</v>
      </c>
      <c r="I395" s="107" t="s">
        <v>29</v>
      </c>
      <c r="J395" s="1"/>
      <c r="P395" s="32"/>
      <c r="Q395" s="32"/>
      <c r="R395" s="32"/>
      <c r="S395" s="32"/>
      <c r="V395" s="33"/>
      <c r="W395" s="33"/>
      <c r="AD395" s="47"/>
      <c r="AE395" s="47"/>
      <c r="AF395" s="109"/>
    </row>
    <row r="396" spans="1:32">
      <c r="A396">
        <v>393</v>
      </c>
      <c r="B396" t="s">
        <v>1233</v>
      </c>
      <c r="C396" t="s">
        <v>1234</v>
      </c>
      <c r="D396" t="s">
        <v>1235</v>
      </c>
      <c r="E396" s="29">
        <v>68.61</v>
      </c>
      <c r="F396" s="105">
        <v>4.0000000000000002E-4</v>
      </c>
      <c r="G396" t="s">
        <v>58</v>
      </c>
      <c r="H396" t="s">
        <v>58</v>
      </c>
      <c r="I396" s="107" t="s">
        <v>29</v>
      </c>
      <c r="J396" s="1"/>
      <c r="P396" s="32"/>
      <c r="Q396" s="32"/>
      <c r="R396" s="32"/>
      <c r="S396" s="32"/>
      <c r="V396" s="33"/>
      <c r="W396" s="33"/>
      <c r="AD396" s="47"/>
      <c r="AE396" s="47"/>
      <c r="AF396" s="109"/>
    </row>
    <row r="397" spans="1:32">
      <c r="A397">
        <v>394</v>
      </c>
      <c r="B397" t="s">
        <v>1236</v>
      </c>
      <c r="C397" t="s">
        <v>1237</v>
      </c>
      <c r="D397" t="s">
        <v>1238</v>
      </c>
      <c r="E397" s="29">
        <v>73.06</v>
      </c>
      <c r="F397" s="105">
        <v>4.0000000000000002E-4</v>
      </c>
      <c r="G397" t="s">
        <v>31</v>
      </c>
      <c r="H397" t="s">
        <v>40</v>
      </c>
      <c r="I397" s="107" t="s">
        <v>29</v>
      </c>
      <c r="J397" s="1"/>
      <c r="P397" s="32"/>
      <c r="Q397" s="32"/>
      <c r="R397" s="32"/>
      <c r="S397" s="32"/>
      <c r="V397" s="33"/>
      <c r="W397" s="33"/>
      <c r="AD397" s="47"/>
      <c r="AE397" s="47"/>
      <c r="AF397" s="109"/>
    </row>
    <row r="398" spans="1:32">
      <c r="A398">
        <v>395</v>
      </c>
      <c r="B398" t="s">
        <v>1239</v>
      </c>
      <c r="C398" t="s">
        <v>1240</v>
      </c>
      <c r="D398" t="s">
        <v>1241</v>
      </c>
      <c r="E398" s="29">
        <v>28.03</v>
      </c>
      <c r="F398" s="105">
        <v>4.0000000000000002E-4</v>
      </c>
      <c r="G398" t="s">
        <v>31</v>
      </c>
      <c r="H398" t="s">
        <v>50</v>
      </c>
      <c r="I398" s="107" t="s">
        <v>29</v>
      </c>
      <c r="J398" s="1"/>
      <c r="P398" s="32"/>
      <c r="Q398" s="32"/>
      <c r="R398" s="32"/>
      <c r="S398" s="32"/>
      <c r="V398" s="33"/>
      <c r="W398" s="33"/>
      <c r="AD398" s="47"/>
      <c r="AE398" s="47"/>
      <c r="AF398" s="109"/>
    </row>
    <row r="399" spans="1:32">
      <c r="A399">
        <v>396</v>
      </c>
      <c r="B399" t="s">
        <v>1242</v>
      </c>
      <c r="C399" t="s">
        <v>1243</v>
      </c>
      <c r="D399" t="s">
        <v>1244</v>
      </c>
      <c r="E399" s="29">
        <v>64</v>
      </c>
      <c r="F399" s="105">
        <v>1.6999999999999999E-3</v>
      </c>
      <c r="G399" t="s">
        <v>31</v>
      </c>
      <c r="H399" t="s">
        <v>30</v>
      </c>
      <c r="I399" s="107" t="s">
        <v>29</v>
      </c>
      <c r="J399" s="1"/>
      <c r="P399" s="32"/>
      <c r="Q399" s="32"/>
      <c r="R399" s="32"/>
      <c r="S399" s="32"/>
      <c r="V399" s="33"/>
      <c r="W399" s="33"/>
      <c r="AD399" s="47"/>
      <c r="AE399" s="47"/>
      <c r="AF399" s="109"/>
    </row>
    <row r="400" spans="1:32">
      <c r="A400">
        <v>397</v>
      </c>
      <c r="B400" t="s">
        <v>1245</v>
      </c>
      <c r="C400" t="s">
        <v>1246</v>
      </c>
      <c r="D400" t="s">
        <v>1247</v>
      </c>
      <c r="E400" s="29">
        <v>65.959999999999994</v>
      </c>
      <c r="F400" s="105">
        <v>4.0000000000000002E-4</v>
      </c>
      <c r="G400" t="s">
        <v>31</v>
      </c>
      <c r="H400" t="s">
        <v>40</v>
      </c>
      <c r="I400" s="107" t="s">
        <v>29</v>
      </c>
      <c r="J400" s="1"/>
      <c r="P400" s="32"/>
      <c r="Q400" s="32"/>
      <c r="R400" s="32"/>
      <c r="S400" s="32"/>
      <c r="V400" s="33"/>
      <c r="W400" s="33"/>
      <c r="AD400" s="47"/>
      <c r="AE400" s="47"/>
      <c r="AF400" s="109"/>
    </row>
    <row r="401" spans="1:32">
      <c r="A401">
        <v>398</v>
      </c>
      <c r="B401" t="s">
        <v>1248</v>
      </c>
      <c r="C401" t="s">
        <v>1249</v>
      </c>
      <c r="D401" t="s">
        <v>1250</v>
      </c>
      <c r="E401" s="29">
        <v>63.45</v>
      </c>
      <c r="F401" s="105">
        <v>8.9999999999999998E-4</v>
      </c>
      <c r="G401" t="s">
        <v>31</v>
      </c>
      <c r="H401" t="s">
        <v>30</v>
      </c>
      <c r="I401" s="107" t="s">
        <v>29</v>
      </c>
      <c r="J401" s="1"/>
      <c r="P401" s="32"/>
      <c r="Q401" s="32"/>
      <c r="R401" s="32"/>
      <c r="S401" s="32"/>
      <c r="V401" s="33"/>
      <c r="W401" s="33"/>
      <c r="AD401" s="47"/>
      <c r="AE401" s="47"/>
      <c r="AF401" s="109"/>
    </row>
    <row r="402" spans="1:32">
      <c r="A402">
        <v>399</v>
      </c>
      <c r="B402" t="s">
        <v>1251</v>
      </c>
      <c r="C402" t="s">
        <v>1252</v>
      </c>
      <c r="D402" t="s">
        <v>1253</v>
      </c>
      <c r="E402" s="29">
        <v>37.68</v>
      </c>
      <c r="F402" s="105">
        <v>4.0000000000000002E-4</v>
      </c>
      <c r="G402" t="s">
        <v>31</v>
      </c>
      <c r="H402" t="s">
        <v>50</v>
      </c>
      <c r="I402" s="107" t="s">
        <v>29</v>
      </c>
      <c r="J402" s="1"/>
      <c r="P402" s="32"/>
      <c r="Q402" s="32"/>
      <c r="R402" s="32"/>
      <c r="S402" s="32"/>
      <c r="V402" s="33"/>
      <c r="W402" s="33"/>
      <c r="AD402" s="47"/>
      <c r="AE402" s="47"/>
      <c r="AF402" s="109"/>
    </row>
    <row r="403" spans="1:32">
      <c r="A403">
        <v>400</v>
      </c>
      <c r="B403" t="s">
        <v>1254</v>
      </c>
      <c r="C403" t="s">
        <v>1255</v>
      </c>
      <c r="D403" t="s">
        <v>1256</v>
      </c>
      <c r="E403" s="29">
        <v>52.6</v>
      </c>
      <c r="F403" s="105">
        <v>4.0000000000000002E-4</v>
      </c>
      <c r="G403" t="s">
        <v>31</v>
      </c>
      <c r="H403" t="s">
        <v>50</v>
      </c>
      <c r="I403" s="107" t="s">
        <v>29</v>
      </c>
      <c r="J403" s="1"/>
      <c r="P403" s="32"/>
      <c r="Q403" s="32"/>
      <c r="R403" s="32"/>
      <c r="S403" s="32"/>
      <c r="V403" s="33"/>
      <c r="W403" s="33"/>
      <c r="AD403" s="47"/>
      <c r="AE403" s="47"/>
      <c r="AF403" s="109"/>
    </row>
    <row r="404" spans="1:32">
      <c r="A404">
        <v>401</v>
      </c>
      <c r="B404" t="s">
        <v>1257</v>
      </c>
      <c r="C404" t="s">
        <v>1258</v>
      </c>
      <c r="D404" t="s">
        <v>1259</v>
      </c>
      <c r="E404" s="29">
        <v>59.06</v>
      </c>
      <c r="F404" s="105">
        <v>4.0000000000000002E-4</v>
      </c>
      <c r="G404" t="s">
        <v>31</v>
      </c>
      <c r="H404" t="s">
        <v>40</v>
      </c>
      <c r="I404" s="107" t="s">
        <v>29</v>
      </c>
      <c r="J404" s="1"/>
      <c r="P404" s="32"/>
      <c r="Q404" s="32"/>
      <c r="R404" s="32"/>
      <c r="S404" s="32"/>
      <c r="V404" s="33"/>
      <c r="W404" s="33"/>
      <c r="AD404" s="47"/>
      <c r="AE404" s="47"/>
      <c r="AF404" s="109"/>
    </row>
    <row r="405" spans="1:32">
      <c r="A405">
        <v>402</v>
      </c>
      <c r="B405" t="s">
        <v>1260</v>
      </c>
      <c r="C405" t="s">
        <v>1261</v>
      </c>
      <c r="D405" t="s">
        <v>1262</v>
      </c>
      <c r="E405" s="29">
        <v>67.489999999999995</v>
      </c>
      <c r="F405" s="105">
        <v>4.0000000000000002E-4</v>
      </c>
      <c r="G405" t="s">
        <v>31</v>
      </c>
      <c r="H405" t="s">
        <v>40</v>
      </c>
      <c r="I405" s="107" t="s">
        <v>29</v>
      </c>
      <c r="J405" s="1"/>
      <c r="P405" s="32"/>
      <c r="Q405" s="32"/>
      <c r="R405" s="32"/>
      <c r="S405" s="32"/>
      <c r="V405" s="33"/>
      <c r="W405" s="33"/>
      <c r="AD405" s="47"/>
      <c r="AE405" s="47"/>
      <c r="AF405" s="109"/>
    </row>
    <row r="406" spans="1:32">
      <c r="A406">
        <v>403</v>
      </c>
      <c r="B406" t="s">
        <v>1263</v>
      </c>
      <c r="C406" t="s">
        <v>1264</v>
      </c>
      <c r="D406" t="s">
        <v>1265</v>
      </c>
      <c r="E406" s="29">
        <v>51.76</v>
      </c>
      <c r="F406" s="105">
        <v>4.0000000000000002E-4</v>
      </c>
      <c r="G406" t="s">
        <v>31</v>
      </c>
      <c r="H406" t="s">
        <v>40</v>
      </c>
      <c r="I406" s="107" t="s">
        <v>29</v>
      </c>
      <c r="J406" s="1"/>
      <c r="P406" s="32"/>
      <c r="Q406" s="32"/>
      <c r="R406" s="32"/>
      <c r="S406" s="32"/>
      <c r="V406" s="33"/>
      <c r="W406" s="33"/>
      <c r="AD406" s="47"/>
      <c r="AE406" s="47"/>
      <c r="AF406" s="109"/>
    </row>
    <row r="407" spans="1:32">
      <c r="A407">
        <v>404</v>
      </c>
      <c r="B407" t="s">
        <v>1266</v>
      </c>
      <c r="C407" t="s">
        <v>1267</v>
      </c>
      <c r="D407" t="s">
        <v>1268</v>
      </c>
      <c r="F407" s="105">
        <v>4.0000000000000002E-4</v>
      </c>
      <c r="G407" t="s">
        <v>31</v>
      </c>
      <c r="H407" t="s">
        <v>50</v>
      </c>
      <c r="I407" s="107" t="s">
        <v>775</v>
      </c>
      <c r="J407" s="1"/>
      <c r="P407" s="32"/>
      <c r="Q407" s="32"/>
      <c r="R407" s="32"/>
      <c r="S407" s="32"/>
      <c r="V407" s="33"/>
      <c r="W407" s="33"/>
      <c r="AD407" s="47"/>
      <c r="AE407" s="47"/>
      <c r="AF407" s="109"/>
    </row>
    <row r="408" spans="1:32">
      <c r="A408">
        <v>405</v>
      </c>
      <c r="B408" t="s">
        <v>1269</v>
      </c>
      <c r="C408" t="s">
        <v>1270</v>
      </c>
      <c r="D408" t="s">
        <v>1271</v>
      </c>
      <c r="E408" s="29">
        <v>62</v>
      </c>
      <c r="F408" s="105">
        <v>1.6000000000000001E-3</v>
      </c>
      <c r="G408" t="s">
        <v>31</v>
      </c>
      <c r="H408" t="s">
        <v>30</v>
      </c>
      <c r="I408" s="107" t="s">
        <v>29</v>
      </c>
      <c r="J408" s="1"/>
      <c r="P408" s="32"/>
      <c r="Q408" s="32"/>
      <c r="R408" s="32"/>
      <c r="S408" s="32"/>
      <c r="V408" s="33"/>
      <c r="W408" s="33"/>
      <c r="AD408" s="47"/>
      <c r="AE408" s="47"/>
      <c r="AF408" s="109"/>
    </row>
    <row r="409" spans="1:32">
      <c r="A409">
        <v>406</v>
      </c>
      <c r="B409" t="s">
        <v>1272</v>
      </c>
      <c r="C409" t="s">
        <v>1273</v>
      </c>
      <c r="D409" t="s">
        <v>1274</v>
      </c>
      <c r="E409" s="29">
        <v>59.93</v>
      </c>
      <c r="F409" s="105">
        <v>4.0000000000000002E-4</v>
      </c>
      <c r="G409" t="s">
        <v>31</v>
      </c>
      <c r="H409" t="s">
        <v>50</v>
      </c>
      <c r="I409" s="107" t="s">
        <v>29</v>
      </c>
      <c r="J409" s="1"/>
      <c r="P409" s="32"/>
      <c r="Q409" s="32"/>
      <c r="R409" s="32"/>
      <c r="S409" s="32"/>
      <c r="V409" s="33"/>
      <c r="W409" s="33"/>
      <c r="AD409" s="47"/>
      <c r="AE409" s="47"/>
      <c r="AF409" s="109"/>
    </row>
    <row r="410" spans="1:32">
      <c r="A410">
        <v>407</v>
      </c>
      <c r="B410" t="s">
        <v>1275</v>
      </c>
      <c r="C410" t="s">
        <v>1276</v>
      </c>
      <c r="D410" t="s">
        <v>1277</v>
      </c>
      <c r="E410" s="29">
        <v>57.02</v>
      </c>
      <c r="F410" s="105">
        <v>4.0000000000000002E-4</v>
      </c>
      <c r="G410" t="s">
        <v>31</v>
      </c>
      <c r="H410" t="s">
        <v>50</v>
      </c>
      <c r="I410" s="107" t="s">
        <v>29</v>
      </c>
      <c r="J410" s="1"/>
      <c r="P410" s="32"/>
      <c r="Q410" s="32"/>
      <c r="R410" s="32"/>
      <c r="S410" s="32"/>
      <c r="V410" s="33"/>
      <c r="W410" s="33"/>
      <c r="AD410" s="47"/>
      <c r="AE410" s="47"/>
      <c r="AF410" s="109"/>
    </row>
    <row r="411" spans="1:32">
      <c r="A411">
        <v>408</v>
      </c>
      <c r="B411" t="s">
        <v>1278</v>
      </c>
      <c r="C411" t="s">
        <v>1279</v>
      </c>
      <c r="D411" t="s">
        <v>1280</v>
      </c>
      <c r="E411" s="29">
        <v>60.89</v>
      </c>
      <c r="F411" s="105">
        <v>4.0000000000000002E-4</v>
      </c>
      <c r="G411" t="s">
        <v>96</v>
      </c>
      <c r="H411" t="s">
        <v>97</v>
      </c>
      <c r="I411" s="107" t="s">
        <v>98</v>
      </c>
      <c r="J411" s="1"/>
      <c r="P411" s="32"/>
      <c r="Q411" s="32"/>
      <c r="R411" s="32"/>
      <c r="S411" s="32"/>
      <c r="V411" s="33"/>
      <c r="W411" s="33"/>
      <c r="AD411" s="47"/>
      <c r="AE411" s="47"/>
      <c r="AF411" s="109"/>
    </row>
    <row r="412" spans="1:32">
      <c r="A412">
        <v>409</v>
      </c>
      <c r="B412" t="s">
        <v>1281</v>
      </c>
      <c r="C412" t="s">
        <v>1282</v>
      </c>
      <c r="D412" t="s">
        <v>1283</v>
      </c>
      <c r="E412" s="29">
        <v>64.08</v>
      </c>
      <c r="F412" s="105">
        <v>4.0000000000000002E-4</v>
      </c>
      <c r="G412" t="s">
        <v>48</v>
      </c>
      <c r="H412" t="s">
        <v>49</v>
      </c>
      <c r="I412" s="107" t="s">
        <v>29</v>
      </c>
      <c r="J412" s="1"/>
      <c r="P412" s="32"/>
      <c r="Q412" s="32"/>
      <c r="R412" s="32"/>
      <c r="S412" s="32"/>
      <c r="V412" s="33"/>
      <c r="W412" s="33"/>
      <c r="AD412" s="47"/>
      <c r="AE412" s="47"/>
      <c r="AF412" s="109"/>
    </row>
    <row r="413" spans="1:32">
      <c r="A413">
        <v>410</v>
      </c>
      <c r="B413" t="s">
        <v>1284</v>
      </c>
      <c r="C413" t="s">
        <v>1285</v>
      </c>
      <c r="D413" t="s">
        <v>1286</v>
      </c>
      <c r="E413" s="29">
        <v>70.05</v>
      </c>
      <c r="F413" s="105">
        <v>4.0000000000000002E-4</v>
      </c>
      <c r="G413" t="s">
        <v>100</v>
      </c>
      <c r="H413" t="s">
        <v>99</v>
      </c>
      <c r="I413" s="107" t="s">
        <v>29</v>
      </c>
      <c r="J413" s="1"/>
      <c r="P413" s="32"/>
      <c r="Q413" s="32"/>
      <c r="R413" s="32"/>
      <c r="S413" s="32"/>
      <c r="V413" s="33"/>
      <c r="W413" s="33"/>
      <c r="AD413" s="47"/>
      <c r="AE413" s="47"/>
      <c r="AF413" s="109"/>
    </row>
    <row r="414" spans="1:32">
      <c r="A414">
        <v>411</v>
      </c>
      <c r="B414" t="s">
        <v>1287</v>
      </c>
      <c r="C414" t="s">
        <v>1288</v>
      </c>
      <c r="D414" t="s">
        <v>1289</v>
      </c>
      <c r="E414" s="29">
        <v>62.93</v>
      </c>
      <c r="F414" s="105">
        <v>4.0000000000000002E-4</v>
      </c>
      <c r="G414" t="s">
        <v>100</v>
      </c>
      <c r="H414" t="s">
        <v>99</v>
      </c>
      <c r="I414" s="107" t="s">
        <v>29</v>
      </c>
      <c r="J414" s="1"/>
      <c r="P414" s="32"/>
      <c r="Q414" s="32"/>
      <c r="R414" s="32"/>
      <c r="S414" s="32"/>
      <c r="V414" s="33"/>
      <c r="W414" s="33"/>
      <c r="AD414" s="47"/>
      <c r="AE414" s="47"/>
      <c r="AF414" s="109"/>
    </row>
    <row r="415" spans="1:32">
      <c r="A415">
        <v>412</v>
      </c>
      <c r="B415" t="s">
        <v>1290</v>
      </c>
      <c r="C415" t="s">
        <v>1291</v>
      </c>
      <c r="D415" t="s">
        <v>1292</v>
      </c>
      <c r="E415" s="29">
        <v>62.25</v>
      </c>
      <c r="F415" s="105">
        <v>4.0000000000000002E-4</v>
      </c>
      <c r="G415" t="s">
        <v>100</v>
      </c>
      <c r="H415" t="s">
        <v>107</v>
      </c>
      <c r="I415" s="107" t="s">
        <v>29</v>
      </c>
      <c r="J415" s="1"/>
      <c r="P415" s="32"/>
      <c r="Q415" s="32"/>
      <c r="R415" s="32"/>
      <c r="S415" s="32"/>
      <c r="V415" s="33"/>
      <c r="W415" s="33"/>
      <c r="AD415" s="47"/>
      <c r="AE415" s="47"/>
      <c r="AF415" s="109"/>
    </row>
    <row r="416" spans="1:32">
      <c r="A416">
        <v>413</v>
      </c>
      <c r="B416" t="s">
        <v>1293</v>
      </c>
      <c r="C416" t="s">
        <v>1294</v>
      </c>
      <c r="D416" t="s">
        <v>1295</v>
      </c>
      <c r="E416" s="29">
        <v>77.34</v>
      </c>
      <c r="F416" s="105">
        <v>4.0000000000000002E-4</v>
      </c>
      <c r="G416" t="s">
        <v>100</v>
      </c>
      <c r="H416" t="s">
        <v>114</v>
      </c>
      <c r="I416" s="107" t="s">
        <v>29</v>
      </c>
      <c r="J416" s="1"/>
      <c r="P416" s="32"/>
      <c r="Q416" s="32"/>
      <c r="R416" s="32"/>
      <c r="S416" s="32"/>
      <c r="V416" s="33"/>
      <c r="W416" s="33"/>
      <c r="AD416" s="47"/>
      <c r="AE416" s="47"/>
      <c r="AF416" s="109"/>
    </row>
    <row r="417" spans="1:32">
      <c r="A417">
        <v>414</v>
      </c>
      <c r="B417" t="s">
        <v>1296</v>
      </c>
      <c r="C417" t="s">
        <v>1297</v>
      </c>
      <c r="D417" t="s">
        <v>1298</v>
      </c>
      <c r="E417" s="29">
        <v>57.55</v>
      </c>
      <c r="F417" s="105">
        <v>4.0000000000000002E-4</v>
      </c>
      <c r="G417" t="s">
        <v>100</v>
      </c>
      <c r="H417" t="s">
        <v>107</v>
      </c>
      <c r="I417" s="107" t="s">
        <v>29</v>
      </c>
      <c r="J417" s="1"/>
      <c r="P417" s="32"/>
      <c r="Q417" s="32"/>
      <c r="R417" s="32"/>
      <c r="S417" s="32"/>
      <c r="V417" s="33"/>
      <c r="W417" s="33"/>
      <c r="AD417" s="47"/>
      <c r="AE417" s="47"/>
      <c r="AF417" s="109"/>
    </row>
    <row r="418" spans="1:32">
      <c r="A418">
        <v>415</v>
      </c>
      <c r="B418" t="s">
        <v>1299</v>
      </c>
      <c r="C418" t="s">
        <v>1300</v>
      </c>
      <c r="D418" t="s">
        <v>1301</v>
      </c>
      <c r="E418" s="29">
        <v>62.59</v>
      </c>
      <c r="F418" s="105">
        <v>4.0000000000000002E-4</v>
      </c>
      <c r="G418" t="s">
        <v>100</v>
      </c>
      <c r="H418" t="s">
        <v>107</v>
      </c>
      <c r="I418" s="107" t="s">
        <v>29</v>
      </c>
      <c r="J418" s="1"/>
      <c r="P418" s="32"/>
      <c r="Q418" s="32"/>
      <c r="R418" s="32"/>
      <c r="S418" s="32"/>
      <c r="V418" s="33"/>
      <c r="W418" s="33"/>
      <c r="AD418" s="47"/>
      <c r="AE418" s="47"/>
      <c r="AF418" s="109"/>
    </row>
    <row r="419" spans="1:32">
      <c r="A419">
        <v>416</v>
      </c>
      <c r="B419" t="s">
        <v>1302</v>
      </c>
      <c r="C419" t="s">
        <v>1303</v>
      </c>
      <c r="D419" t="s">
        <v>1304</v>
      </c>
      <c r="E419" s="29">
        <v>72.37</v>
      </c>
      <c r="F419" s="105">
        <v>4.0000000000000002E-4</v>
      </c>
      <c r="G419" t="s">
        <v>137</v>
      </c>
      <c r="H419" t="s">
        <v>138</v>
      </c>
      <c r="I419" s="107" t="s">
        <v>29</v>
      </c>
      <c r="J419" s="1"/>
      <c r="P419" s="32"/>
      <c r="Q419" s="32"/>
      <c r="R419" s="32"/>
      <c r="S419" s="32"/>
      <c r="V419" s="33"/>
      <c r="W419" s="33"/>
      <c r="AD419" s="47"/>
      <c r="AE419" s="47"/>
      <c r="AF419" s="109"/>
    </row>
    <row r="420" spans="1:32">
      <c r="A420">
        <v>417</v>
      </c>
      <c r="B420" t="s">
        <v>1305</v>
      </c>
      <c r="C420" t="s">
        <v>1306</v>
      </c>
      <c r="D420" t="s">
        <v>1307</v>
      </c>
      <c r="E420" s="29">
        <v>51.03</v>
      </c>
      <c r="F420" s="105">
        <v>2.9999999999999997E-4</v>
      </c>
      <c r="G420" t="s">
        <v>137</v>
      </c>
      <c r="H420" t="s">
        <v>157</v>
      </c>
      <c r="I420" s="107" t="s">
        <v>29</v>
      </c>
      <c r="J420" s="1"/>
      <c r="P420" s="32"/>
      <c r="Q420" s="32"/>
      <c r="R420" s="32"/>
      <c r="S420" s="32"/>
      <c r="V420" s="33"/>
      <c r="W420" s="33"/>
      <c r="AD420" s="47"/>
      <c r="AE420" s="47"/>
      <c r="AF420" s="109"/>
    </row>
    <row r="421" spans="1:32">
      <c r="A421">
        <v>418</v>
      </c>
      <c r="B421" t="s">
        <v>1308</v>
      </c>
      <c r="C421" t="s">
        <v>1309</v>
      </c>
      <c r="D421" t="s">
        <v>1310</v>
      </c>
      <c r="E421" s="29">
        <v>73.67</v>
      </c>
      <c r="F421" s="105">
        <v>2.9999999999999997E-4</v>
      </c>
      <c r="G421" t="s">
        <v>137</v>
      </c>
      <c r="H421" t="s">
        <v>157</v>
      </c>
      <c r="I421" s="107" t="s">
        <v>29</v>
      </c>
      <c r="J421" s="1"/>
      <c r="P421" s="32"/>
      <c r="Q421" s="32"/>
      <c r="R421" s="32"/>
      <c r="S421" s="32"/>
      <c r="V421" s="33"/>
      <c r="W421" s="33"/>
      <c r="AD421" s="47"/>
      <c r="AE421" s="47"/>
      <c r="AF421" s="109"/>
    </row>
    <row r="422" spans="1:32">
      <c r="A422">
        <v>419</v>
      </c>
      <c r="B422" t="s">
        <v>1311</v>
      </c>
      <c r="C422" t="s">
        <v>1312</v>
      </c>
      <c r="D422" t="s">
        <v>1313</v>
      </c>
      <c r="E422" s="29">
        <v>51.43</v>
      </c>
      <c r="F422" s="105">
        <v>2.9999999999999997E-4</v>
      </c>
      <c r="G422" t="s">
        <v>137</v>
      </c>
      <c r="H422" t="s">
        <v>157</v>
      </c>
      <c r="I422" s="107" t="s">
        <v>98</v>
      </c>
      <c r="J422" s="1"/>
      <c r="P422" s="32"/>
      <c r="Q422" s="32"/>
      <c r="R422" s="32"/>
      <c r="S422" s="32"/>
      <c r="V422" s="33"/>
      <c r="W422" s="33"/>
      <c r="AD422" s="47"/>
      <c r="AE422" s="47"/>
      <c r="AF422" s="109"/>
    </row>
    <row r="423" spans="1:32">
      <c r="A423">
        <v>420</v>
      </c>
      <c r="B423" t="s">
        <v>1314</v>
      </c>
      <c r="C423" t="s">
        <v>1315</v>
      </c>
      <c r="D423" t="s">
        <v>1316</v>
      </c>
      <c r="F423" s="105">
        <v>2.9999999999999997E-4</v>
      </c>
      <c r="G423" t="s">
        <v>137</v>
      </c>
      <c r="H423" t="s">
        <v>138</v>
      </c>
      <c r="I423" s="107" t="s">
        <v>1142</v>
      </c>
      <c r="J423" s="1"/>
      <c r="P423" s="32"/>
      <c r="Q423" s="32"/>
      <c r="R423" s="32"/>
      <c r="S423" s="32"/>
      <c r="V423" s="33"/>
      <c r="W423" s="33"/>
      <c r="AD423" s="47"/>
      <c r="AE423" s="47"/>
      <c r="AF423" s="109"/>
    </row>
    <row r="424" spans="1:32">
      <c r="A424">
        <v>421</v>
      </c>
      <c r="B424" t="s">
        <v>1317</v>
      </c>
      <c r="C424" t="s">
        <v>1318</v>
      </c>
      <c r="D424" t="s">
        <v>1319</v>
      </c>
      <c r="E424" s="29">
        <v>74.069999999999993</v>
      </c>
      <c r="F424" s="105">
        <v>2.9999999999999997E-4</v>
      </c>
      <c r="G424" t="s">
        <v>146</v>
      </c>
      <c r="H424" t="s">
        <v>146</v>
      </c>
      <c r="I424" s="107" t="s">
        <v>98</v>
      </c>
      <c r="J424" s="1"/>
      <c r="P424" s="32"/>
      <c r="Q424" s="32"/>
      <c r="R424" s="32"/>
      <c r="S424" s="32"/>
      <c r="V424" s="33"/>
      <c r="W424" s="33"/>
      <c r="AD424" s="47"/>
      <c r="AE424" s="47"/>
      <c r="AF424" s="109"/>
    </row>
    <row r="425" spans="1:32">
      <c r="A425">
        <v>422</v>
      </c>
      <c r="B425" t="s">
        <v>1320</v>
      </c>
      <c r="C425" t="s">
        <v>1321</v>
      </c>
      <c r="D425" s="26" t="s">
        <v>1322</v>
      </c>
      <c r="E425" s="104">
        <v>78.97</v>
      </c>
      <c r="F425" s="105">
        <v>2.9999999999999997E-4</v>
      </c>
      <c r="G425" t="s">
        <v>146</v>
      </c>
      <c r="H425" t="s">
        <v>146</v>
      </c>
      <c r="I425" s="107" t="s">
        <v>98</v>
      </c>
      <c r="J425" s="1"/>
      <c r="P425" s="32"/>
      <c r="Q425" s="32"/>
      <c r="R425" s="32"/>
      <c r="S425" s="32"/>
      <c r="V425" s="33"/>
      <c r="W425" s="33"/>
      <c r="AD425" s="47"/>
      <c r="AE425" s="47"/>
      <c r="AF425" s="109"/>
    </row>
    <row r="426" spans="1:32">
      <c r="A426">
        <v>423</v>
      </c>
      <c r="B426" t="s">
        <v>1323</v>
      </c>
      <c r="C426" t="s">
        <v>1324</v>
      </c>
      <c r="D426" t="s">
        <v>1325</v>
      </c>
      <c r="E426" s="29">
        <v>80.75</v>
      </c>
      <c r="F426" s="105">
        <v>2.9999999999999997E-4</v>
      </c>
      <c r="G426" t="s">
        <v>146</v>
      </c>
      <c r="H426" t="s">
        <v>146</v>
      </c>
      <c r="I426" s="107" t="s">
        <v>98</v>
      </c>
      <c r="J426" s="1"/>
      <c r="P426" s="32"/>
      <c r="Q426" s="32"/>
      <c r="R426" s="32"/>
      <c r="S426" s="32"/>
      <c r="V426" s="33"/>
      <c r="W426" s="33"/>
      <c r="AD426" s="47"/>
      <c r="AE426" s="47"/>
      <c r="AF426" s="109"/>
    </row>
    <row r="427" spans="1:32">
      <c r="A427">
        <v>424</v>
      </c>
      <c r="B427" t="s">
        <v>1326</v>
      </c>
      <c r="C427" t="s">
        <v>1327</v>
      </c>
      <c r="D427" s="26" t="s">
        <v>1328</v>
      </c>
      <c r="E427" s="104">
        <v>83.08</v>
      </c>
      <c r="F427" s="105">
        <v>2.9999999999999997E-4</v>
      </c>
      <c r="G427" t="s">
        <v>146</v>
      </c>
      <c r="H427" t="s">
        <v>146</v>
      </c>
      <c r="I427" s="107" t="s">
        <v>98</v>
      </c>
      <c r="J427" s="1"/>
      <c r="P427" s="32"/>
      <c r="Q427" s="32"/>
      <c r="R427" s="32"/>
      <c r="S427" s="32"/>
      <c r="V427" s="33"/>
      <c r="W427" s="33"/>
      <c r="AD427" s="47"/>
      <c r="AE427" s="47"/>
      <c r="AF427" s="109"/>
    </row>
    <row r="428" spans="1:32">
      <c r="A428">
        <v>425</v>
      </c>
      <c r="B428" t="s">
        <v>1329</v>
      </c>
      <c r="C428" t="s">
        <v>1330</v>
      </c>
      <c r="D428" t="s">
        <v>1331</v>
      </c>
      <c r="E428" s="29">
        <v>45.39</v>
      </c>
      <c r="F428" s="105">
        <v>2.9999999999999997E-4</v>
      </c>
      <c r="G428" t="s">
        <v>146</v>
      </c>
      <c r="H428" t="s">
        <v>146</v>
      </c>
      <c r="I428" s="107" t="s">
        <v>29</v>
      </c>
      <c r="J428" s="1"/>
      <c r="P428" s="32"/>
      <c r="Q428" s="32"/>
      <c r="R428" s="32"/>
      <c r="S428" s="32"/>
      <c r="V428" s="33"/>
      <c r="W428" s="33"/>
      <c r="AD428" s="47"/>
      <c r="AE428" s="47"/>
      <c r="AF428" s="109"/>
    </row>
    <row r="429" spans="1:32">
      <c r="A429">
        <v>426</v>
      </c>
      <c r="B429" t="s">
        <v>1332</v>
      </c>
      <c r="C429" t="s">
        <v>1333</v>
      </c>
      <c r="D429" t="s">
        <v>1334</v>
      </c>
      <c r="E429" s="29">
        <v>53.39</v>
      </c>
      <c r="F429" s="105">
        <v>2.9999999999999997E-4</v>
      </c>
      <c r="G429" t="s">
        <v>146</v>
      </c>
      <c r="H429" t="s">
        <v>146</v>
      </c>
      <c r="I429" s="107" t="s">
        <v>29</v>
      </c>
      <c r="J429" s="1"/>
      <c r="P429" s="32"/>
      <c r="Q429" s="32"/>
      <c r="R429" s="32"/>
      <c r="S429" s="32"/>
      <c r="V429" s="33"/>
      <c r="W429" s="33"/>
      <c r="AD429" s="47"/>
      <c r="AE429" s="47"/>
      <c r="AF429" s="109"/>
    </row>
    <row r="430" spans="1:32">
      <c r="A430">
        <v>427</v>
      </c>
      <c r="B430" t="s">
        <v>1335</v>
      </c>
      <c r="C430" t="s">
        <v>1336</v>
      </c>
      <c r="D430" s="26" t="s">
        <v>1337</v>
      </c>
      <c r="E430" s="104">
        <v>70.290000000000006</v>
      </c>
      <c r="F430" s="105">
        <v>2.9999999999999997E-4</v>
      </c>
      <c r="G430" t="s">
        <v>146</v>
      </c>
      <c r="H430" t="s">
        <v>146</v>
      </c>
      <c r="I430" s="107" t="s">
        <v>29</v>
      </c>
      <c r="J430" s="1"/>
      <c r="P430" s="32"/>
      <c r="Q430" s="32"/>
      <c r="R430" s="32"/>
      <c r="S430" s="32"/>
      <c r="V430" s="33"/>
      <c r="W430" s="33"/>
      <c r="AD430" s="47"/>
      <c r="AE430" s="47"/>
      <c r="AF430" s="109"/>
    </row>
    <row r="431" spans="1:32">
      <c r="A431">
        <v>428</v>
      </c>
      <c r="B431" t="s">
        <v>1338</v>
      </c>
      <c r="C431" t="s">
        <v>1339</v>
      </c>
      <c r="D431" t="s">
        <v>1340</v>
      </c>
      <c r="E431" s="29">
        <v>69.760000000000005</v>
      </c>
      <c r="F431" s="105">
        <v>2.9999999999999997E-4</v>
      </c>
      <c r="G431" t="s">
        <v>27</v>
      </c>
      <c r="H431" t="s">
        <v>28</v>
      </c>
      <c r="I431" s="107" t="s">
        <v>29</v>
      </c>
      <c r="J431" s="1"/>
      <c r="P431" s="32"/>
      <c r="Q431" s="32"/>
      <c r="R431" s="32"/>
      <c r="S431" s="32"/>
      <c r="V431" s="33"/>
      <c r="W431" s="33"/>
      <c r="AD431" s="47"/>
      <c r="AE431" s="47"/>
      <c r="AF431" s="109"/>
    </row>
    <row r="432" spans="1:32">
      <c r="A432">
        <v>429</v>
      </c>
      <c r="B432" t="s">
        <v>1341</v>
      </c>
      <c r="C432" t="s">
        <v>1342</v>
      </c>
      <c r="D432" t="s">
        <v>1343</v>
      </c>
      <c r="E432" s="29">
        <v>64.569999999999993</v>
      </c>
      <c r="F432" s="105">
        <v>2.9999999999999997E-4</v>
      </c>
      <c r="G432" t="s">
        <v>27</v>
      </c>
      <c r="H432" t="s">
        <v>28</v>
      </c>
      <c r="I432" s="107" t="s">
        <v>29</v>
      </c>
      <c r="J432" s="1"/>
      <c r="P432" s="32"/>
      <c r="Q432" s="32"/>
      <c r="R432" s="32"/>
      <c r="S432" s="32"/>
      <c r="V432" s="33"/>
      <c r="W432" s="33"/>
      <c r="AD432" s="47"/>
      <c r="AE432" s="47"/>
      <c r="AF432" s="109"/>
    </row>
    <row r="433" spans="1:32">
      <c r="A433">
        <v>430</v>
      </c>
      <c r="B433" t="s">
        <v>1344</v>
      </c>
      <c r="C433" t="s">
        <v>1345</v>
      </c>
      <c r="D433" t="s">
        <v>1346</v>
      </c>
      <c r="E433" s="29">
        <v>72.81</v>
      </c>
      <c r="F433" s="105">
        <v>2.9999999999999997E-4</v>
      </c>
      <c r="G433" t="s">
        <v>161</v>
      </c>
      <c r="H433" t="s">
        <v>161</v>
      </c>
      <c r="I433" s="107" t="s">
        <v>29</v>
      </c>
      <c r="J433" s="1"/>
      <c r="P433" s="32"/>
      <c r="Q433" s="32"/>
      <c r="R433" s="32"/>
      <c r="S433" s="32"/>
      <c r="V433" s="33"/>
      <c r="W433" s="33"/>
      <c r="AD433" s="47"/>
      <c r="AE433" s="47"/>
      <c r="AF433" s="109"/>
    </row>
    <row r="434" spans="1:32">
      <c r="A434">
        <v>431</v>
      </c>
      <c r="B434" t="s">
        <v>1347</v>
      </c>
      <c r="C434" t="s">
        <v>1348</v>
      </c>
      <c r="D434" t="s">
        <v>1349</v>
      </c>
      <c r="E434" s="29">
        <v>60.63</v>
      </c>
      <c r="F434" s="105">
        <v>2.9999999999999997E-4</v>
      </c>
      <c r="G434" t="s">
        <v>161</v>
      </c>
      <c r="H434" t="s">
        <v>161</v>
      </c>
      <c r="I434" s="107" t="s">
        <v>29</v>
      </c>
      <c r="J434" s="1"/>
      <c r="P434" s="32"/>
      <c r="Q434" s="32"/>
      <c r="R434" s="32"/>
      <c r="S434" s="32"/>
      <c r="V434" s="33"/>
      <c r="W434" s="33"/>
      <c r="AD434" s="47"/>
      <c r="AE434" s="47"/>
      <c r="AF434" s="109"/>
    </row>
    <row r="435" spans="1:32">
      <c r="A435">
        <v>432</v>
      </c>
      <c r="B435" t="s">
        <v>1350</v>
      </c>
      <c r="C435" t="s">
        <v>1351</v>
      </c>
      <c r="D435" t="s">
        <v>1352</v>
      </c>
      <c r="E435" s="29">
        <v>38.72</v>
      </c>
      <c r="F435" s="105">
        <v>2.9999999999999997E-4</v>
      </c>
      <c r="G435" t="s">
        <v>161</v>
      </c>
      <c r="H435" t="s">
        <v>161</v>
      </c>
      <c r="I435" s="107" t="s">
        <v>29</v>
      </c>
      <c r="J435" s="1"/>
      <c r="P435" s="32"/>
      <c r="Q435" s="32"/>
      <c r="R435" s="32"/>
      <c r="S435" s="32"/>
      <c r="V435" s="33"/>
      <c r="W435" s="33"/>
      <c r="AD435" s="47"/>
      <c r="AE435" s="47"/>
      <c r="AF435" s="109"/>
    </row>
    <row r="436" spans="1:32">
      <c r="A436">
        <v>433</v>
      </c>
      <c r="B436" t="s">
        <v>1353</v>
      </c>
      <c r="C436" t="s">
        <v>1354</v>
      </c>
      <c r="D436" t="s">
        <v>1355</v>
      </c>
      <c r="E436" s="29">
        <v>70.38</v>
      </c>
      <c r="F436" s="105">
        <v>2.9999999999999997E-4</v>
      </c>
      <c r="G436" t="s">
        <v>161</v>
      </c>
      <c r="H436" t="s">
        <v>161</v>
      </c>
      <c r="I436" s="107" t="s">
        <v>29</v>
      </c>
      <c r="J436" s="1"/>
      <c r="P436" s="32"/>
      <c r="Q436" s="32"/>
      <c r="R436" s="32"/>
      <c r="S436" s="32"/>
      <c r="V436" s="33"/>
      <c r="W436" s="33"/>
      <c r="AD436" s="47"/>
      <c r="AE436" s="47"/>
      <c r="AF436" s="109"/>
    </row>
    <row r="437" spans="1:32">
      <c r="A437">
        <v>434</v>
      </c>
      <c r="B437" t="s">
        <v>1356</v>
      </c>
      <c r="C437" t="s">
        <v>1357</v>
      </c>
      <c r="D437" t="s">
        <v>1358</v>
      </c>
      <c r="E437" s="29">
        <v>89.14</v>
      </c>
      <c r="F437" s="105">
        <v>2.9999999999999997E-4</v>
      </c>
      <c r="G437" t="s">
        <v>161</v>
      </c>
      <c r="H437" t="s">
        <v>161</v>
      </c>
      <c r="I437" s="107" t="s">
        <v>29</v>
      </c>
      <c r="J437" s="1"/>
      <c r="P437" s="32"/>
      <c r="Q437" s="32"/>
      <c r="R437" s="32"/>
      <c r="S437" s="32"/>
      <c r="V437" s="33"/>
      <c r="W437" s="33"/>
      <c r="AD437" s="47"/>
      <c r="AE437" s="47"/>
      <c r="AF437" s="109"/>
    </row>
    <row r="438" spans="1:32">
      <c r="A438">
        <v>435</v>
      </c>
      <c r="B438" t="s">
        <v>1359</v>
      </c>
      <c r="C438" t="s">
        <v>1360</v>
      </c>
      <c r="D438" t="s">
        <v>1361</v>
      </c>
      <c r="E438" s="29">
        <v>45.24</v>
      </c>
      <c r="F438" s="105">
        <v>2.9999999999999997E-4</v>
      </c>
      <c r="G438" t="s">
        <v>161</v>
      </c>
      <c r="H438" t="s">
        <v>161</v>
      </c>
      <c r="I438" s="107" t="s">
        <v>29</v>
      </c>
      <c r="J438" s="1"/>
      <c r="P438" s="32"/>
      <c r="Q438" s="32"/>
      <c r="R438" s="32"/>
      <c r="S438" s="32"/>
      <c r="V438" s="33"/>
      <c r="W438" s="33"/>
      <c r="AD438" s="47"/>
      <c r="AE438" s="47"/>
      <c r="AF438" s="109"/>
    </row>
    <row r="439" spans="1:32">
      <c r="A439">
        <v>436</v>
      </c>
      <c r="B439" t="s">
        <v>1362</v>
      </c>
      <c r="C439" t="s">
        <v>1363</v>
      </c>
      <c r="D439" t="s">
        <v>1364</v>
      </c>
      <c r="E439" s="29">
        <v>78.569999999999993</v>
      </c>
      <c r="F439" s="105">
        <v>2.9999999999999997E-4</v>
      </c>
      <c r="G439" t="s">
        <v>161</v>
      </c>
      <c r="H439" t="s">
        <v>161</v>
      </c>
      <c r="I439" s="107" t="s">
        <v>29</v>
      </c>
      <c r="J439" s="1"/>
      <c r="P439" s="32"/>
      <c r="Q439" s="32"/>
      <c r="R439" s="32"/>
      <c r="S439" s="32"/>
      <c r="V439" s="33"/>
      <c r="W439" s="33"/>
      <c r="AD439" s="47"/>
      <c r="AE439" s="47"/>
      <c r="AF439" s="109"/>
    </row>
    <row r="440" spans="1:32">
      <c r="A440">
        <v>437</v>
      </c>
      <c r="B440" t="s">
        <v>1365</v>
      </c>
      <c r="C440" t="s">
        <v>1366</v>
      </c>
      <c r="D440" t="s">
        <v>1367</v>
      </c>
      <c r="E440" s="29">
        <v>74.040000000000006</v>
      </c>
      <c r="F440" s="105">
        <v>2.9999999999999997E-4</v>
      </c>
      <c r="G440" t="s">
        <v>127</v>
      </c>
      <c r="H440" t="s">
        <v>127</v>
      </c>
      <c r="I440" s="107" t="s">
        <v>29</v>
      </c>
      <c r="J440" s="1"/>
      <c r="P440" s="32"/>
      <c r="Q440" s="32"/>
      <c r="R440" s="32"/>
      <c r="S440" s="32"/>
      <c r="V440" s="33"/>
      <c r="W440" s="33"/>
      <c r="AD440" s="47"/>
      <c r="AE440" s="47"/>
      <c r="AF440" s="109"/>
    </row>
    <row r="441" spans="1:32">
      <c r="A441">
        <v>438</v>
      </c>
      <c r="B441" t="s">
        <v>1368</v>
      </c>
      <c r="C441" t="s">
        <v>1369</v>
      </c>
      <c r="D441" t="s">
        <v>1370</v>
      </c>
      <c r="E441" s="29">
        <v>66.540000000000006</v>
      </c>
      <c r="F441" s="105">
        <v>2.9999999999999997E-4</v>
      </c>
      <c r="G441" t="s">
        <v>127</v>
      </c>
      <c r="H441" t="s">
        <v>127</v>
      </c>
      <c r="I441" s="107" t="s">
        <v>29</v>
      </c>
      <c r="J441" s="1"/>
      <c r="P441" s="32"/>
      <c r="Q441" s="32"/>
      <c r="R441" s="32"/>
      <c r="S441" s="32"/>
      <c r="V441" s="33"/>
      <c r="W441" s="33"/>
      <c r="AD441" s="47"/>
      <c r="AE441" s="47"/>
      <c r="AF441" s="109"/>
    </row>
    <row r="442" spans="1:32">
      <c r="A442">
        <v>439</v>
      </c>
      <c r="B442" t="s">
        <v>1371</v>
      </c>
      <c r="C442" t="s">
        <v>1372</v>
      </c>
      <c r="D442" t="s">
        <v>1373</v>
      </c>
      <c r="E442" s="29">
        <v>60.69</v>
      </c>
      <c r="F442" s="105">
        <v>2.9999999999999997E-4</v>
      </c>
      <c r="G442" t="s">
        <v>127</v>
      </c>
      <c r="H442" t="s">
        <v>127</v>
      </c>
      <c r="I442" s="107" t="s">
        <v>29</v>
      </c>
      <c r="J442" s="1"/>
      <c r="P442" s="32"/>
      <c r="Q442" s="32"/>
      <c r="R442" s="32"/>
      <c r="S442" s="32"/>
      <c r="V442" s="33"/>
      <c r="W442" s="33"/>
      <c r="AD442" s="47"/>
      <c r="AE442" s="47"/>
      <c r="AF442" s="109"/>
    </row>
    <row r="443" spans="1:32">
      <c r="A443">
        <v>440</v>
      </c>
      <c r="B443" t="s">
        <v>1374</v>
      </c>
      <c r="C443" t="s">
        <v>1375</v>
      </c>
      <c r="D443" t="s">
        <v>1376</v>
      </c>
      <c r="E443" s="29">
        <v>59.16</v>
      </c>
      <c r="F443" s="105">
        <v>2.9999999999999997E-4</v>
      </c>
      <c r="G443" t="s">
        <v>127</v>
      </c>
      <c r="H443" t="s">
        <v>127</v>
      </c>
      <c r="I443" s="107" t="s">
        <v>29</v>
      </c>
      <c r="J443" s="1"/>
      <c r="P443" s="32"/>
      <c r="Q443" s="32"/>
      <c r="R443" s="32"/>
      <c r="S443" s="32"/>
      <c r="V443" s="33"/>
      <c r="W443" s="33"/>
      <c r="AD443" s="47"/>
      <c r="AE443" s="47"/>
      <c r="AF443" s="109"/>
    </row>
    <row r="444" spans="1:32">
      <c r="A444">
        <v>441</v>
      </c>
      <c r="B444" t="s">
        <v>1377</v>
      </c>
      <c r="C444" t="s">
        <v>1378</v>
      </c>
      <c r="D444" t="s">
        <v>1379</v>
      </c>
      <c r="E444" s="29">
        <v>83.24</v>
      </c>
      <c r="F444" s="105">
        <v>2.9999999999999997E-4</v>
      </c>
      <c r="G444" t="s">
        <v>127</v>
      </c>
      <c r="H444" t="s">
        <v>127</v>
      </c>
      <c r="I444" s="107" t="s">
        <v>29</v>
      </c>
      <c r="J444" s="1"/>
      <c r="P444" s="32"/>
      <c r="Q444" s="32"/>
      <c r="R444" s="32"/>
      <c r="S444" s="32"/>
      <c r="V444" s="33"/>
      <c r="W444" s="33"/>
      <c r="AD444" s="47"/>
      <c r="AE444" s="47"/>
      <c r="AF444" s="109"/>
    </row>
    <row r="445" spans="1:32">
      <c r="A445">
        <v>442</v>
      </c>
      <c r="B445" t="s">
        <v>1380</v>
      </c>
      <c r="C445" t="s">
        <v>1381</v>
      </c>
      <c r="D445" t="s">
        <v>1382</v>
      </c>
      <c r="E445" s="29">
        <v>46.5</v>
      </c>
      <c r="F445" s="105">
        <v>2.9999999999999997E-4</v>
      </c>
      <c r="G445" t="s">
        <v>127</v>
      </c>
      <c r="H445" t="s">
        <v>127</v>
      </c>
      <c r="I445" s="107" t="s">
        <v>29</v>
      </c>
      <c r="J445" s="1"/>
      <c r="P445" s="32"/>
      <c r="Q445" s="32"/>
      <c r="R445" s="32"/>
      <c r="S445" s="32"/>
      <c r="V445" s="33"/>
      <c r="W445" s="33"/>
      <c r="AD445" s="47"/>
      <c r="AE445" s="47"/>
      <c r="AF445" s="109"/>
    </row>
    <row r="446" spans="1:32">
      <c r="A446">
        <v>443</v>
      </c>
      <c r="B446" t="s">
        <v>1383</v>
      </c>
      <c r="C446" t="s">
        <v>1384</v>
      </c>
      <c r="D446" t="s">
        <v>1385</v>
      </c>
      <c r="E446" s="29">
        <v>57.65</v>
      </c>
      <c r="F446" s="105">
        <v>2.9999999999999997E-4</v>
      </c>
      <c r="G446" t="s">
        <v>60</v>
      </c>
      <c r="H446" t="s">
        <v>68</v>
      </c>
      <c r="I446" s="107" t="s">
        <v>29</v>
      </c>
      <c r="J446" s="1"/>
      <c r="P446" s="32"/>
      <c r="Q446" s="32"/>
      <c r="R446" s="32"/>
      <c r="S446" s="32"/>
      <c r="V446" s="33"/>
      <c r="W446" s="33"/>
      <c r="AD446" s="47"/>
      <c r="AE446" s="47"/>
      <c r="AF446" s="109"/>
    </row>
    <row r="447" spans="1:32">
      <c r="A447">
        <v>444</v>
      </c>
      <c r="B447" t="s">
        <v>1386</v>
      </c>
      <c r="C447" t="s">
        <v>1387</v>
      </c>
      <c r="D447" t="s">
        <v>1388</v>
      </c>
      <c r="E447" s="29">
        <v>81.569999999999993</v>
      </c>
      <c r="F447" s="105">
        <v>2.9999999999999997E-4</v>
      </c>
      <c r="G447" t="s">
        <v>60</v>
      </c>
      <c r="H447" t="s">
        <v>59</v>
      </c>
      <c r="I447" s="107" t="s">
        <v>29</v>
      </c>
      <c r="J447" s="1"/>
      <c r="P447" s="32"/>
      <c r="Q447" s="32"/>
      <c r="R447" s="32"/>
      <c r="S447" s="32"/>
      <c r="V447" s="33"/>
      <c r="W447" s="33"/>
      <c r="AD447" s="47"/>
      <c r="AE447" s="47"/>
      <c r="AF447" s="109"/>
    </row>
    <row r="448" spans="1:32">
      <c r="A448">
        <v>445</v>
      </c>
      <c r="B448" t="s">
        <v>1389</v>
      </c>
      <c r="C448" t="s">
        <v>1390</v>
      </c>
      <c r="D448" t="s">
        <v>1391</v>
      </c>
      <c r="E448" s="29">
        <v>76.900000000000006</v>
      </c>
      <c r="F448" s="105">
        <v>2.9999999999999997E-4</v>
      </c>
      <c r="G448" t="s">
        <v>60</v>
      </c>
      <c r="H448" t="s">
        <v>59</v>
      </c>
      <c r="I448" s="107" t="s">
        <v>29</v>
      </c>
      <c r="J448" s="1"/>
      <c r="P448" s="32"/>
      <c r="Q448" s="32"/>
      <c r="R448" s="32"/>
      <c r="S448" s="32"/>
      <c r="V448" s="33"/>
      <c r="W448" s="33"/>
      <c r="AD448" s="47"/>
      <c r="AE448" s="47"/>
      <c r="AF448" s="109"/>
    </row>
    <row r="449" spans="1:32">
      <c r="A449">
        <v>446</v>
      </c>
      <c r="B449" t="s">
        <v>1392</v>
      </c>
      <c r="C449" t="s">
        <v>1393</v>
      </c>
      <c r="D449" t="s">
        <v>1394</v>
      </c>
      <c r="E449" s="29">
        <v>76.23</v>
      </c>
      <c r="F449" s="105">
        <v>2.9999999999999997E-4</v>
      </c>
      <c r="G449" t="s">
        <v>60</v>
      </c>
      <c r="H449" t="s">
        <v>68</v>
      </c>
      <c r="I449" s="107" t="s">
        <v>29</v>
      </c>
      <c r="J449" s="1"/>
      <c r="P449" s="32"/>
      <c r="Q449" s="32"/>
      <c r="R449" s="32"/>
      <c r="S449" s="32"/>
      <c r="V449" s="33"/>
      <c r="W449" s="33"/>
      <c r="AD449" s="47"/>
      <c r="AE449" s="47"/>
      <c r="AF449" s="109"/>
    </row>
    <row r="450" spans="1:32">
      <c r="A450">
        <v>447</v>
      </c>
      <c r="B450" t="s">
        <v>1395</v>
      </c>
      <c r="C450" t="s">
        <v>1396</v>
      </c>
      <c r="D450" t="s">
        <v>1397</v>
      </c>
      <c r="E450" s="29">
        <v>76.58</v>
      </c>
      <c r="F450" s="105">
        <v>2.9999999999999997E-4</v>
      </c>
      <c r="G450" t="s">
        <v>60</v>
      </c>
      <c r="H450" t="s">
        <v>59</v>
      </c>
      <c r="I450" s="107" t="s">
        <v>29</v>
      </c>
      <c r="J450" s="1"/>
      <c r="P450" s="32"/>
      <c r="Q450" s="32"/>
      <c r="R450" s="32"/>
      <c r="S450" s="32"/>
      <c r="V450" s="33"/>
      <c r="W450" s="33"/>
      <c r="AD450" s="47"/>
      <c r="AE450" s="47"/>
      <c r="AF450" s="109"/>
    </row>
    <row r="451" spans="1:32">
      <c r="A451">
        <v>448</v>
      </c>
      <c r="B451" t="s">
        <v>1398</v>
      </c>
      <c r="C451" t="s">
        <v>1399</v>
      </c>
      <c r="D451" t="s">
        <v>1400</v>
      </c>
      <c r="E451" s="29">
        <v>58.75</v>
      </c>
      <c r="F451" s="105">
        <v>2.9999999999999997E-4</v>
      </c>
      <c r="G451" t="s">
        <v>60</v>
      </c>
      <c r="H451" t="s">
        <v>59</v>
      </c>
      <c r="I451" s="107" t="s">
        <v>29</v>
      </c>
      <c r="J451" s="1"/>
      <c r="P451" s="32"/>
      <c r="Q451" s="32"/>
      <c r="R451" s="32"/>
      <c r="S451" s="32"/>
      <c r="V451" s="33"/>
      <c r="W451" s="33"/>
      <c r="AD451" s="47"/>
      <c r="AE451" s="47"/>
      <c r="AF451" s="109"/>
    </row>
    <row r="452" spans="1:32">
      <c r="A452">
        <v>449</v>
      </c>
      <c r="B452" t="s">
        <v>1401</v>
      </c>
      <c r="C452" t="s">
        <v>1402</v>
      </c>
      <c r="D452" t="s">
        <v>1403</v>
      </c>
      <c r="E452" s="29">
        <v>55.15</v>
      </c>
      <c r="F452" s="105">
        <v>2.9999999999999997E-4</v>
      </c>
      <c r="G452" t="s">
        <v>60</v>
      </c>
      <c r="H452" t="s">
        <v>59</v>
      </c>
      <c r="I452" s="107" t="s">
        <v>29</v>
      </c>
      <c r="J452" s="1"/>
      <c r="P452" s="32"/>
      <c r="Q452" s="32"/>
      <c r="R452" s="32"/>
      <c r="S452" s="32"/>
      <c r="V452" s="33"/>
      <c r="W452" s="33"/>
      <c r="AD452" s="47"/>
      <c r="AE452" s="47"/>
      <c r="AF452" s="109"/>
    </row>
    <row r="453" spans="1:32">
      <c r="A453">
        <v>450</v>
      </c>
      <c r="B453" t="s">
        <v>1404</v>
      </c>
      <c r="C453" t="s">
        <v>1405</v>
      </c>
      <c r="D453" t="s">
        <v>1406</v>
      </c>
      <c r="E453" s="29">
        <v>78.88</v>
      </c>
      <c r="F453" s="105">
        <v>2.9999999999999997E-4</v>
      </c>
      <c r="G453" t="s">
        <v>60</v>
      </c>
      <c r="H453" t="s">
        <v>68</v>
      </c>
      <c r="I453" s="107" t="s">
        <v>29</v>
      </c>
      <c r="J453" s="1"/>
      <c r="P453" s="32"/>
      <c r="Q453" s="32"/>
      <c r="R453" s="32"/>
      <c r="S453" s="32"/>
      <c r="V453" s="33"/>
      <c r="W453" s="33"/>
      <c r="AD453" s="47"/>
      <c r="AE453" s="47"/>
      <c r="AF453" s="109"/>
    </row>
    <row r="454" spans="1:32">
      <c r="A454">
        <v>451</v>
      </c>
      <c r="B454" t="s">
        <v>1407</v>
      </c>
      <c r="C454" t="s">
        <v>1408</v>
      </c>
      <c r="D454" t="s">
        <v>1409</v>
      </c>
      <c r="E454" s="29">
        <v>73.040000000000006</v>
      </c>
      <c r="F454" s="105">
        <v>2.9999999999999997E-4</v>
      </c>
      <c r="G454" t="s">
        <v>60</v>
      </c>
      <c r="H454" t="s">
        <v>68</v>
      </c>
      <c r="I454" s="107" t="s">
        <v>29</v>
      </c>
      <c r="J454" s="1"/>
      <c r="P454" s="32"/>
      <c r="Q454" s="32"/>
      <c r="R454" s="32"/>
      <c r="S454" s="32"/>
      <c r="V454" s="33"/>
      <c r="W454" s="33"/>
      <c r="AD454" s="47"/>
      <c r="AE454" s="47"/>
      <c r="AF454" s="109"/>
    </row>
    <row r="455" spans="1:32">
      <c r="A455">
        <v>452</v>
      </c>
      <c r="B455" t="s">
        <v>1410</v>
      </c>
      <c r="C455" t="s">
        <v>1411</v>
      </c>
      <c r="D455" t="s">
        <v>1412</v>
      </c>
      <c r="E455" s="29">
        <v>66.150000000000006</v>
      </c>
      <c r="F455" s="105">
        <v>2.9999999999999997E-4</v>
      </c>
      <c r="G455" t="s">
        <v>60</v>
      </c>
      <c r="H455" t="s">
        <v>68</v>
      </c>
      <c r="I455" s="107" t="s">
        <v>29</v>
      </c>
      <c r="J455" s="1"/>
      <c r="P455" s="32"/>
      <c r="Q455" s="32"/>
      <c r="R455" s="32"/>
      <c r="S455" s="32"/>
      <c r="V455" s="33"/>
      <c r="W455" s="33"/>
      <c r="AD455" s="47"/>
      <c r="AE455" s="47"/>
      <c r="AF455" s="109"/>
    </row>
    <row r="456" spans="1:32">
      <c r="A456">
        <v>453</v>
      </c>
      <c r="B456" t="s">
        <v>1413</v>
      </c>
      <c r="C456" t="s">
        <v>1414</v>
      </c>
      <c r="D456" t="s">
        <v>1415</v>
      </c>
      <c r="E456" s="29">
        <v>61.16</v>
      </c>
      <c r="F456" s="105">
        <v>2.9999999999999997E-4</v>
      </c>
      <c r="G456" t="s">
        <v>60</v>
      </c>
      <c r="H456" t="s">
        <v>68</v>
      </c>
      <c r="I456" s="107" t="s">
        <v>29</v>
      </c>
      <c r="J456" s="1"/>
      <c r="P456" s="32"/>
      <c r="Q456" s="32"/>
      <c r="R456" s="32"/>
      <c r="S456" s="32"/>
      <c r="V456" s="33"/>
      <c r="W456" s="33"/>
      <c r="AD456" s="47"/>
      <c r="AE456" s="47"/>
      <c r="AF456" s="109"/>
    </row>
    <row r="457" spans="1:32">
      <c r="A457">
        <v>454</v>
      </c>
      <c r="B457" t="s">
        <v>1416</v>
      </c>
      <c r="C457" t="s">
        <v>1417</v>
      </c>
      <c r="D457" t="s">
        <v>1418</v>
      </c>
      <c r="E457" s="29">
        <v>74.849999999999994</v>
      </c>
      <c r="F457" s="105">
        <v>2.9999999999999997E-4</v>
      </c>
      <c r="G457" t="s">
        <v>60</v>
      </c>
      <c r="H457" t="s">
        <v>68</v>
      </c>
      <c r="I457" s="107" t="s">
        <v>29</v>
      </c>
      <c r="J457" s="1"/>
      <c r="P457" s="32"/>
      <c r="Q457" s="32"/>
      <c r="R457" s="32"/>
      <c r="S457" s="32"/>
      <c r="V457" s="33"/>
      <c r="W457" s="33"/>
      <c r="AD457" s="47"/>
      <c r="AE457" s="47"/>
      <c r="AF457" s="109"/>
    </row>
    <row r="458" spans="1:32">
      <c r="A458">
        <v>455</v>
      </c>
      <c r="B458" t="s">
        <v>1419</v>
      </c>
      <c r="C458" t="s">
        <v>1420</v>
      </c>
      <c r="D458" t="s">
        <v>1421</v>
      </c>
      <c r="E458" s="29">
        <v>63.5</v>
      </c>
      <c r="F458" s="105">
        <v>2.9999999999999997E-4</v>
      </c>
      <c r="G458" t="s">
        <v>60</v>
      </c>
      <c r="H458" t="s">
        <v>68</v>
      </c>
      <c r="I458" s="107" t="s">
        <v>29</v>
      </c>
      <c r="J458" s="1"/>
      <c r="P458" s="32"/>
      <c r="Q458" s="32"/>
      <c r="R458" s="32"/>
      <c r="S458" s="32"/>
      <c r="V458" s="33"/>
      <c r="W458" s="33"/>
      <c r="AD458" s="47"/>
      <c r="AE458" s="47"/>
      <c r="AF458" s="109"/>
    </row>
    <row r="459" spans="1:32">
      <c r="A459">
        <v>456</v>
      </c>
      <c r="B459" t="s">
        <v>1422</v>
      </c>
      <c r="C459" t="s">
        <v>1423</v>
      </c>
      <c r="D459" t="s">
        <v>1424</v>
      </c>
      <c r="E459" s="29">
        <v>89.22</v>
      </c>
      <c r="F459" s="105">
        <v>2.9999999999999997E-4</v>
      </c>
      <c r="G459" t="s">
        <v>60</v>
      </c>
      <c r="H459" t="s">
        <v>68</v>
      </c>
      <c r="I459" s="107" t="s">
        <v>29</v>
      </c>
      <c r="J459" s="1"/>
      <c r="P459" s="32"/>
      <c r="Q459" s="32"/>
      <c r="R459" s="32"/>
      <c r="S459" s="32"/>
      <c r="V459" s="33"/>
      <c r="W459" s="33"/>
      <c r="AD459" s="47"/>
      <c r="AE459" s="47"/>
      <c r="AF459" s="109"/>
    </row>
    <row r="460" spans="1:32">
      <c r="A460">
        <v>457</v>
      </c>
      <c r="B460" t="s">
        <v>1425</v>
      </c>
      <c r="C460" t="s">
        <v>1426</v>
      </c>
      <c r="D460" t="s">
        <v>1427</v>
      </c>
      <c r="E460" s="29">
        <v>54.41</v>
      </c>
      <c r="F460" s="105">
        <v>2.9999999999999997E-4</v>
      </c>
      <c r="G460" t="s">
        <v>60</v>
      </c>
      <c r="H460" t="s">
        <v>59</v>
      </c>
      <c r="I460" s="107" t="s">
        <v>29</v>
      </c>
      <c r="J460" s="1"/>
      <c r="P460" s="32"/>
      <c r="Q460" s="32"/>
      <c r="R460" s="32"/>
      <c r="S460" s="32"/>
      <c r="V460" s="33"/>
      <c r="W460" s="33"/>
      <c r="AD460" s="47"/>
      <c r="AE460" s="47"/>
      <c r="AF460" s="109"/>
    </row>
    <row r="461" spans="1:32">
      <c r="A461">
        <v>458</v>
      </c>
      <c r="B461" t="s">
        <v>1428</v>
      </c>
      <c r="C461" t="s">
        <v>1429</v>
      </c>
      <c r="D461" t="s">
        <v>1430</v>
      </c>
      <c r="E461" s="29">
        <v>48.37</v>
      </c>
      <c r="F461" s="105">
        <v>2.9999999999999997E-4</v>
      </c>
      <c r="G461" t="s">
        <v>60</v>
      </c>
      <c r="H461" t="s">
        <v>59</v>
      </c>
      <c r="I461" s="107" t="s">
        <v>29</v>
      </c>
      <c r="J461" s="1"/>
      <c r="P461" s="32"/>
      <c r="Q461" s="32"/>
      <c r="R461" s="32"/>
      <c r="S461" s="32"/>
      <c r="V461" s="33"/>
      <c r="W461" s="33"/>
      <c r="AD461" s="47"/>
      <c r="AE461" s="47"/>
      <c r="AF461" s="109"/>
    </row>
    <row r="462" spans="1:32">
      <c r="A462">
        <v>459</v>
      </c>
      <c r="B462" t="s">
        <v>1431</v>
      </c>
      <c r="C462" t="s">
        <v>1432</v>
      </c>
      <c r="D462" t="s">
        <v>1433</v>
      </c>
      <c r="E462" s="29">
        <v>62.2</v>
      </c>
      <c r="F462" s="105">
        <v>2.9999999999999997E-4</v>
      </c>
      <c r="G462" t="s">
        <v>58</v>
      </c>
      <c r="H462" t="s">
        <v>58</v>
      </c>
      <c r="I462" s="107" t="s">
        <v>29</v>
      </c>
      <c r="J462" s="1"/>
      <c r="P462" s="32"/>
      <c r="Q462" s="32"/>
      <c r="R462" s="32"/>
      <c r="S462" s="32"/>
      <c r="V462" s="33"/>
      <c r="W462" s="33"/>
      <c r="AD462" s="47"/>
      <c r="AE462" s="47"/>
      <c r="AF462" s="109"/>
    </row>
    <row r="463" spans="1:32">
      <c r="A463">
        <v>460</v>
      </c>
      <c r="B463" t="s">
        <v>1434</v>
      </c>
      <c r="C463" t="s">
        <v>1435</v>
      </c>
      <c r="D463" t="s">
        <v>1436</v>
      </c>
      <c r="E463" s="29">
        <v>61.53</v>
      </c>
      <c r="F463" s="105">
        <v>2.9999999999999997E-4</v>
      </c>
      <c r="G463" t="s">
        <v>58</v>
      </c>
      <c r="H463" t="s">
        <v>58</v>
      </c>
      <c r="I463" s="107" t="s">
        <v>29</v>
      </c>
      <c r="J463" s="1"/>
      <c r="P463" s="32"/>
      <c r="Q463" s="32"/>
      <c r="R463" s="32"/>
      <c r="S463" s="32"/>
      <c r="V463" s="33"/>
      <c r="W463" s="33"/>
      <c r="AD463" s="47"/>
      <c r="AE463" s="47"/>
      <c r="AF463" s="109"/>
    </row>
    <row r="464" spans="1:32">
      <c r="A464">
        <v>461</v>
      </c>
      <c r="B464" t="s">
        <v>1437</v>
      </c>
      <c r="C464" t="s">
        <v>1438</v>
      </c>
      <c r="D464" t="s">
        <v>1439</v>
      </c>
      <c r="E464" s="29">
        <v>71.44</v>
      </c>
      <c r="F464" s="105">
        <v>2.9999999999999997E-4</v>
      </c>
      <c r="G464" t="s">
        <v>58</v>
      </c>
      <c r="H464" t="s">
        <v>58</v>
      </c>
      <c r="I464" s="107" t="s">
        <v>29</v>
      </c>
      <c r="J464" s="1"/>
      <c r="P464" s="32"/>
      <c r="Q464" s="32"/>
      <c r="R464" s="32"/>
      <c r="S464" s="32"/>
      <c r="V464" s="33"/>
      <c r="W464" s="33"/>
      <c r="AD464" s="47"/>
      <c r="AE464" s="47"/>
      <c r="AF464" s="109"/>
    </row>
    <row r="465" spans="1:32">
      <c r="A465">
        <v>462</v>
      </c>
      <c r="B465" t="s">
        <v>1440</v>
      </c>
      <c r="C465" t="s">
        <v>1441</v>
      </c>
      <c r="D465" t="s">
        <v>1442</v>
      </c>
      <c r="E465" s="29">
        <v>76.989999999999995</v>
      </c>
      <c r="F465" s="105">
        <v>2.9999999999999997E-4</v>
      </c>
      <c r="G465" t="s">
        <v>58</v>
      </c>
      <c r="H465" t="s">
        <v>58</v>
      </c>
      <c r="I465" s="107" t="s">
        <v>29</v>
      </c>
      <c r="J465" s="1"/>
      <c r="P465" s="32"/>
      <c r="Q465" s="32"/>
      <c r="R465" s="32"/>
      <c r="S465" s="32"/>
      <c r="V465" s="33"/>
      <c r="W465" s="33"/>
      <c r="AD465" s="47"/>
      <c r="AE465" s="47"/>
      <c r="AF465" s="109"/>
    </row>
    <row r="466" spans="1:32">
      <c r="A466">
        <v>463</v>
      </c>
      <c r="B466" t="s">
        <v>1443</v>
      </c>
      <c r="C466" t="s">
        <v>1444</v>
      </c>
      <c r="D466" t="s">
        <v>1445</v>
      </c>
      <c r="E466" s="29">
        <v>56.8</v>
      </c>
      <c r="F466" s="105">
        <v>2.9999999999999997E-4</v>
      </c>
      <c r="G466" t="s">
        <v>58</v>
      </c>
      <c r="H466" t="s">
        <v>58</v>
      </c>
      <c r="I466" s="107" t="s">
        <v>29</v>
      </c>
      <c r="J466" s="1"/>
      <c r="P466" s="32"/>
      <c r="Q466" s="32"/>
      <c r="R466" s="32"/>
      <c r="S466" s="32"/>
      <c r="V466" s="33"/>
      <c r="W466" s="33"/>
      <c r="AD466" s="47"/>
      <c r="AE466" s="47"/>
      <c r="AF466" s="109"/>
    </row>
    <row r="467" spans="1:32">
      <c r="A467">
        <v>464</v>
      </c>
      <c r="B467" t="s">
        <v>1446</v>
      </c>
      <c r="C467" t="s">
        <v>1447</v>
      </c>
      <c r="D467" t="s">
        <v>1448</v>
      </c>
      <c r="E467" s="29">
        <v>66.569999999999993</v>
      </c>
      <c r="F467" s="105">
        <v>2.9999999999999997E-4</v>
      </c>
      <c r="G467" t="s">
        <v>58</v>
      </c>
      <c r="H467" t="s">
        <v>58</v>
      </c>
      <c r="I467" s="107" t="s">
        <v>29</v>
      </c>
      <c r="J467" s="1"/>
      <c r="P467" s="32"/>
      <c r="Q467" s="32"/>
      <c r="R467" s="32"/>
      <c r="S467" s="32"/>
      <c r="V467" s="33"/>
      <c r="W467" s="33"/>
      <c r="AD467" s="47"/>
      <c r="AE467" s="47"/>
      <c r="AF467" s="109"/>
    </row>
    <row r="468" spans="1:32">
      <c r="A468">
        <v>465</v>
      </c>
      <c r="B468" t="s">
        <v>1449</v>
      </c>
      <c r="C468" t="s">
        <v>1450</v>
      </c>
      <c r="D468" t="s">
        <v>1451</v>
      </c>
      <c r="E468" s="29">
        <v>84.2</v>
      </c>
      <c r="F468" s="105">
        <v>2.9999999999999997E-4</v>
      </c>
      <c r="G468" t="s">
        <v>31</v>
      </c>
      <c r="H468" t="s">
        <v>50</v>
      </c>
      <c r="I468" s="107" t="s">
        <v>29</v>
      </c>
      <c r="J468" s="1"/>
      <c r="P468" s="32"/>
      <c r="Q468" s="32"/>
      <c r="R468" s="32"/>
      <c r="S468" s="32"/>
      <c r="V468" s="33"/>
      <c r="W468" s="33"/>
      <c r="AD468" s="47"/>
      <c r="AE468" s="47"/>
      <c r="AF468" s="109"/>
    </row>
    <row r="469" spans="1:32">
      <c r="A469">
        <v>466</v>
      </c>
      <c r="B469" t="s">
        <v>1452</v>
      </c>
      <c r="C469" t="s">
        <v>1453</v>
      </c>
      <c r="D469" t="s">
        <v>1454</v>
      </c>
      <c r="E469" s="29">
        <v>35.11</v>
      </c>
      <c r="F469" s="105">
        <v>2.9999999999999997E-4</v>
      </c>
      <c r="G469" t="s">
        <v>31</v>
      </c>
      <c r="H469" t="s">
        <v>50</v>
      </c>
      <c r="I469" s="107" t="s">
        <v>29</v>
      </c>
      <c r="J469" s="1"/>
      <c r="P469" s="32"/>
      <c r="Q469" s="32"/>
      <c r="R469" s="32"/>
      <c r="S469" s="32"/>
      <c r="V469" s="33"/>
      <c r="W469" s="33"/>
      <c r="AD469" s="47"/>
      <c r="AE469" s="47"/>
      <c r="AF469" s="109"/>
    </row>
    <row r="470" spans="1:32">
      <c r="A470">
        <v>467</v>
      </c>
      <c r="B470" t="s">
        <v>1455</v>
      </c>
      <c r="C470" t="s">
        <v>1456</v>
      </c>
      <c r="D470" t="s">
        <v>1457</v>
      </c>
      <c r="E470" s="29">
        <v>61.86</v>
      </c>
      <c r="F470" s="105">
        <v>2.0999999999999999E-3</v>
      </c>
      <c r="G470" t="s">
        <v>31</v>
      </c>
      <c r="H470" t="s">
        <v>30</v>
      </c>
      <c r="I470" s="107" t="s">
        <v>29</v>
      </c>
      <c r="J470" s="1"/>
      <c r="P470" s="32"/>
      <c r="Q470" s="32"/>
      <c r="R470" s="32"/>
      <c r="S470" s="32"/>
      <c r="V470" s="33"/>
      <c r="W470" s="33"/>
      <c r="AD470" s="47"/>
      <c r="AE470" s="47"/>
      <c r="AF470" s="109"/>
    </row>
    <row r="471" spans="1:32">
      <c r="A471">
        <v>468</v>
      </c>
      <c r="B471" t="s">
        <v>1458</v>
      </c>
      <c r="C471" t="s">
        <v>1459</v>
      </c>
      <c r="D471" t="s">
        <v>1460</v>
      </c>
      <c r="E471" s="29">
        <v>60.11</v>
      </c>
      <c r="F471" s="105">
        <v>1.6999999999999999E-3</v>
      </c>
      <c r="G471" t="s">
        <v>31</v>
      </c>
      <c r="H471" t="s">
        <v>30</v>
      </c>
      <c r="I471" s="107" t="s">
        <v>29</v>
      </c>
      <c r="J471" s="1"/>
      <c r="P471" s="32"/>
      <c r="Q471" s="32"/>
      <c r="R471" s="32"/>
      <c r="S471" s="32"/>
      <c r="V471" s="33"/>
      <c r="W471" s="33"/>
      <c r="AD471" s="47"/>
      <c r="AE471" s="47"/>
      <c r="AF471" s="109"/>
    </row>
    <row r="472" spans="1:32">
      <c r="A472">
        <v>469</v>
      </c>
      <c r="B472" t="s">
        <v>1461</v>
      </c>
      <c r="C472" t="s">
        <v>1462</v>
      </c>
      <c r="D472" t="s">
        <v>1463</v>
      </c>
      <c r="E472" s="29">
        <v>60.83</v>
      </c>
      <c r="F472" s="105">
        <v>2.9999999999999997E-4</v>
      </c>
      <c r="G472" t="s">
        <v>31</v>
      </c>
      <c r="H472" t="s">
        <v>50</v>
      </c>
      <c r="I472" s="107" t="s">
        <v>29</v>
      </c>
      <c r="J472" s="1"/>
      <c r="P472" s="32"/>
      <c r="Q472" s="32"/>
      <c r="R472" s="32"/>
      <c r="S472" s="32"/>
      <c r="V472" s="33"/>
      <c r="W472" s="33"/>
      <c r="AD472" s="47"/>
      <c r="AE472" s="47"/>
      <c r="AF472" s="109"/>
    </row>
    <row r="473" spans="1:32">
      <c r="A473">
        <v>470</v>
      </c>
      <c r="B473" t="s">
        <v>1464</v>
      </c>
      <c r="C473" t="s">
        <v>1465</v>
      </c>
      <c r="D473" t="s">
        <v>1466</v>
      </c>
      <c r="E473" s="29">
        <v>58.86</v>
      </c>
      <c r="F473" s="105">
        <v>8.9999999999999998E-4</v>
      </c>
      <c r="G473" t="s">
        <v>31</v>
      </c>
      <c r="H473" t="s">
        <v>30</v>
      </c>
      <c r="I473" s="107" t="s">
        <v>29</v>
      </c>
      <c r="J473" s="1"/>
      <c r="P473" s="32"/>
      <c r="Q473" s="32"/>
      <c r="R473" s="32"/>
      <c r="S473" s="32"/>
      <c r="V473" s="33"/>
      <c r="W473" s="33"/>
      <c r="AD473" s="47"/>
      <c r="AE473" s="47"/>
      <c r="AF473" s="109"/>
    </row>
    <row r="474" spans="1:32">
      <c r="A474">
        <v>471</v>
      </c>
      <c r="B474" t="s">
        <v>1467</v>
      </c>
      <c r="C474" t="s">
        <v>1468</v>
      </c>
      <c r="D474" t="s">
        <v>1469</v>
      </c>
      <c r="E474" s="29">
        <v>53.64</v>
      </c>
      <c r="F474" s="105">
        <v>2.9999999999999997E-4</v>
      </c>
      <c r="G474" t="s">
        <v>31</v>
      </c>
      <c r="H474" t="s">
        <v>50</v>
      </c>
      <c r="I474" s="107" t="s">
        <v>29</v>
      </c>
      <c r="J474" s="1"/>
      <c r="P474" s="32"/>
      <c r="Q474" s="32"/>
      <c r="R474" s="32"/>
      <c r="S474" s="32"/>
      <c r="V474" s="33"/>
      <c r="W474" s="33"/>
      <c r="AD474" s="47"/>
      <c r="AE474" s="47"/>
      <c r="AF474" s="109"/>
    </row>
    <row r="475" spans="1:32">
      <c r="A475">
        <v>472</v>
      </c>
      <c r="B475" t="s">
        <v>1470</v>
      </c>
      <c r="C475" t="s">
        <v>1471</v>
      </c>
      <c r="D475" t="s">
        <v>1472</v>
      </c>
      <c r="E475" s="29">
        <v>67.56</v>
      </c>
      <c r="F475" s="105">
        <v>2.9999999999999997E-4</v>
      </c>
      <c r="G475" t="s">
        <v>31</v>
      </c>
      <c r="H475" t="s">
        <v>50</v>
      </c>
      <c r="I475" s="107" t="s">
        <v>29</v>
      </c>
      <c r="J475" s="1"/>
      <c r="P475" s="32"/>
      <c r="Q475" s="32"/>
      <c r="R475" s="32"/>
      <c r="S475" s="32"/>
      <c r="V475" s="33"/>
      <c r="W475" s="33"/>
      <c r="AD475" s="47"/>
      <c r="AE475" s="47"/>
      <c r="AF475" s="109"/>
    </row>
    <row r="476" spans="1:32">
      <c r="A476">
        <v>473</v>
      </c>
      <c r="B476" t="s">
        <v>1473</v>
      </c>
      <c r="C476" t="s">
        <v>1474</v>
      </c>
      <c r="D476" t="s">
        <v>1475</v>
      </c>
      <c r="F476" s="105">
        <v>2.9999999999999997E-4</v>
      </c>
      <c r="G476" t="s">
        <v>31</v>
      </c>
      <c r="H476" t="s">
        <v>40</v>
      </c>
      <c r="I476" s="107" t="s">
        <v>1142</v>
      </c>
      <c r="J476" s="1"/>
      <c r="P476" s="32"/>
      <c r="Q476" s="32"/>
      <c r="R476" s="32"/>
      <c r="S476" s="32"/>
      <c r="V476" s="33"/>
      <c r="W476" s="33"/>
      <c r="AD476" s="47"/>
      <c r="AE476" s="47"/>
      <c r="AF476" s="109"/>
    </row>
    <row r="477" spans="1:32">
      <c r="A477">
        <v>474</v>
      </c>
      <c r="B477" t="s">
        <v>1476</v>
      </c>
      <c r="C477" t="s">
        <v>1477</v>
      </c>
      <c r="D477" t="s">
        <v>1478</v>
      </c>
      <c r="E477" s="29">
        <v>34.29</v>
      </c>
      <c r="F477" s="105">
        <v>2.9999999999999997E-4</v>
      </c>
      <c r="G477" t="s">
        <v>31</v>
      </c>
      <c r="H477" t="s">
        <v>50</v>
      </c>
      <c r="I477" s="107" t="s">
        <v>29</v>
      </c>
      <c r="J477" s="1"/>
      <c r="P477" s="32"/>
      <c r="Q477" s="32"/>
      <c r="R477" s="32"/>
      <c r="S477" s="32"/>
      <c r="V477" s="33"/>
      <c r="W477" s="33"/>
      <c r="AD477" s="47"/>
      <c r="AE477" s="47"/>
      <c r="AF477" s="109"/>
    </row>
    <row r="478" spans="1:32">
      <c r="A478">
        <v>475</v>
      </c>
      <c r="B478" t="s">
        <v>1479</v>
      </c>
      <c r="C478" t="s">
        <v>1480</v>
      </c>
      <c r="D478" t="s">
        <v>1481</v>
      </c>
      <c r="E478" s="29">
        <v>57.91</v>
      </c>
      <c r="F478" s="105">
        <v>2.9999999999999997E-4</v>
      </c>
      <c r="G478" t="s">
        <v>31</v>
      </c>
      <c r="H478" t="s">
        <v>30</v>
      </c>
      <c r="I478" s="107" t="s">
        <v>29</v>
      </c>
      <c r="J478" s="1"/>
      <c r="P478" s="32"/>
      <c r="Q478" s="32"/>
      <c r="R478" s="32"/>
      <c r="S478" s="32"/>
      <c r="V478" s="33"/>
      <c r="W478" s="33"/>
      <c r="AD478" s="47"/>
      <c r="AE478" s="47"/>
      <c r="AF478" s="109"/>
    </row>
    <row r="479" spans="1:32">
      <c r="A479">
        <v>476</v>
      </c>
      <c r="B479" t="s">
        <v>1482</v>
      </c>
      <c r="C479" t="s">
        <v>1483</v>
      </c>
      <c r="D479" t="s">
        <v>1484</v>
      </c>
      <c r="E479" s="29">
        <v>50.14</v>
      </c>
      <c r="F479" s="105">
        <v>2.9999999999999997E-4</v>
      </c>
      <c r="G479" t="s">
        <v>31</v>
      </c>
      <c r="H479" t="s">
        <v>50</v>
      </c>
      <c r="I479" s="107" t="s">
        <v>29</v>
      </c>
      <c r="J479" s="1"/>
      <c r="P479" s="32"/>
      <c r="Q479" s="32"/>
      <c r="R479" s="32"/>
      <c r="S479" s="32"/>
      <c r="V479" s="33"/>
      <c r="W479" s="33"/>
      <c r="AD479" s="47"/>
      <c r="AE479" s="47"/>
      <c r="AF479" s="109"/>
    </row>
    <row r="480" spans="1:32">
      <c r="A480">
        <v>477</v>
      </c>
      <c r="B480" t="s">
        <v>1485</v>
      </c>
      <c r="C480" t="s">
        <v>1486</v>
      </c>
      <c r="D480" t="s">
        <v>1487</v>
      </c>
      <c r="E480" s="29">
        <v>50.98</v>
      </c>
      <c r="F480" s="105">
        <v>4.0000000000000002E-4</v>
      </c>
      <c r="G480" t="s">
        <v>31</v>
      </c>
      <c r="H480" t="s">
        <v>30</v>
      </c>
      <c r="I480" s="107" t="s">
        <v>29</v>
      </c>
      <c r="J480" s="1"/>
      <c r="P480" s="32"/>
      <c r="Q480" s="32"/>
      <c r="R480" s="32"/>
      <c r="S480" s="32"/>
      <c r="V480" s="33"/>
      <c r="W480" s="33"/>
      <c r="AD480" s="47"/>
      <c r="AE480" s="47"/>
      <c r="AF480" s="109"/>
    </row>
    <row r="481" spans="1:32">
      <c r="A481">
        <v>478</v>
      </c>
      <c r="B481" t="s">
        <v>1488</v>
      </c>
      <c r="C481" t="s">
        <v>1489</v>
      </c>
      <c r="D481" t="s">
        <v>1484</v>
      </c>
      <c r="E481" s="29">
        <v>50.14</v>
      </c>
      <c r="F481" s="105">
        <v>2.9999999999999997E-4</v>
      </c>
      <c r="G481" t="s">
        <v>31</v>
      </c>
      <c r="H481" t="s">
        <v>50</v>
      </c>
      <c r="I481" s="107" t="s">
        <v>29</v>
      </c>
      <c r="J481" s="1"/>
      <c r="P481" s="32"/>
      <c r="Q481" s="32"/>
      <c r="R481" s="32"/>
      <c r="S481" s="32"/>
      <c r="V481" s="33"/>
      <c r="W481" s="33"/>
      <c r="AD481" s="47"/>
      <c r="AE481" s="47"/>
      <c r="AF481" s="109"/>
    </row>
    <row r="482" spans="1:32">
      <c r="A482">
        <v>479</v>
      </c>
      <c r="B482" t="s">
        <v>1490</v>
      </c>
      <c r="C482" t="s">
        <v>1491</v>
      </c>
      <c r="D482" t="s">
        <v>1492</v>
      </c>
      <c r="E482" s="29">
        <v>42.37</v>
      </c>
      <c r="F482" s="105">
        <v>2.9999999999999997E-4</v>
      </c>
      <c r="G482" t="s">
        <v>31</v>
      </c>
      <c r="H482" t="s">
        <v>30</v>
      </c>
      <c r="I482" s="107" t="s">
        <v>29</v>
      </c>
      <c r="J482" s="1"/>
      <c r="P482" s="32"/>
      <c r="Q482" s="32"/>
      <c r="R482" s="32"/>
      <c r="S482" s="32"/>
      <c r="V482" s="33"/>
      <c r="W482" s="33"/>
      <c r="AD482" s="47"/>
      <c r="AE482" s="47"/>
      <c r="AF482" s="109"/>
    </row>
    <row r="483" spans="1:32">
      <c r="A483">
        <v>480</v>
      </c>
      <c r="B483" t="s">
        <v>1493</v>
      </c>
      <c r="C483" t="s">
        <v>1494</v>
      </c>
      <c r="D483" t="s">
        <v>1495</v>
      </c>
      <c r="E483" s="29">
        <v>42</v>
      </c>
      <c r="F483" s="105">
        <v>2.9999999999999997E-4</v>
      </c>
      <c r="G483" t="s">
        <v>31</v>
      </c>
      <c r="H483" t="s">
        <v>30</v>
      </c>
      <c r="I483" s="107" t="s">
        <v>29</v>
      </c>
      <c r="J483" s="1"/>
      <c r="P483" s="32"/>
      <c r="Q483" s="32"/>
      <c r="R483" s="32"/>
      <c r="S483" s="32"/>
      <c r="V483" s="33"/>
      <c r="W483" s="33"/>
      <c r="AD483" s="47"/>
      <c r="AE483" s="47"/>
      <c r="AF483" s="109"/>
    </row>
    <row r="484" spans="1:32">
      <c r="A484">
        <v>481</v>
      </c>
      <c r="B484" t="s">
        <v>1496</v>
      </c>
      <c r="C484" t="s">
        <v>1497</v>
      </c>
      <c r="D484" t="s">
        <v>1498</v>
      </c>
      <c r="E484" s="29">
        <v>66.7</v>
      </c>
      <c r="F484" s="105">
        <v>2.9999999999999997E-4</v>
      </c>
      <c r="G484" t="s">
        <v>31</v>
      </c>
      <c r="H484" t="s">
        <v>50</v>
      </c>
      <c r="I484" s="107" t="s">
        <v>29</v>
      </c>
      <c r="J484" s="1"/>
      <c r="P484" s="32"/>
      <c r="Q484" s="32"/>
      <c r="R484" s="32"/>
      <c r="S484" s="32"/>
      <c r="V484" s="33"/>
      <c r="W484" s="33"/>
      <c r="AD484" s="47"/>
      <c r="AE484" s="47"/>
      <c r="AF484" s="109"/>
    </row>
    <row r="485" spans="1:32">
      <c r="A485">
        <v>482</v>
      </c>
      <c r="B485" t="s">
        <v>1499</v>
      </c>
      <c r="C485" t="s">
        <v>1500</v>
      </c>
      <c r="D485" t="s">
        <v>1501</v>
      </c>
      <c r="E485" s="29">
        <v>71.52</v>
      </c>
      <c r="F485" s="105">
        <v>2.9999999999999997E-4</v>
      </c>
      <c r="G485" t="s">
        <v>96</v>
      </c>
      <c r="H485" t="s">
        <v>97</v>
      </c>
      <c r="I485" s="107" t="s">
        <v>98</v>
      </c>
      <c r="J485" s="1"/>
      <c r="P485" s="32"/>
      <c r="Q485" s="32"/>
      <c r="R485" s="32"/>
      <c r="S485" s="32"/>
      <c r="V485" s="33"/>
      <c r="W485" s="33"/>
      <c r="AD485" s="47"/>
      <c r="AE485" s="47"/>
      <c r="AF485" s="109"/>
    </row>
    <row r="486" spans="1:32">
      <c r="A486">
        <v>483</v>
      </c>
      <c r="B486" t="s">
        <v>1502</v>
      </c>
      <c r="C486" t="s">
        <v>1503</v>
      </c>
      <c r="D486" t="s">
        <v>1504</v>
      </c>
      <c r="E486" s="29">
        <v>85.74</v>
      </c>
      <c r="F486" s="105">
        <v>2.9999999999999997E-4</v>
      </c>
      <c r="G486" t="s">
        <v>96</v>
      </c>
      <c r="H486" t="s">
        <v>97</v>
      </c>
      <c r="I486" s="107" t="s">
        <v>98</v>
      </c>
      <c r="J486" s="1"/>
      <c r="P486" s="32"/>
      <c r="Q486" s="32"/>
      <c r="R486" s="32"/>
      <c r="S486" s="32"/>
      <c r="V486" s="33"/>
      <c r="W486" s="33"/>
      <c r="AD486" s="47"/>
      <c r="AE486" s="47"/>
      <c r="AF486" s="109"/>
    </row>
    <row r="487" spans="1:32">
      <c r="A487">
        <v>484</v>
      </c>
      <c r="B487" t="s">
        <v>1505</v>
      </c>
      <c r="C487" t="s">
        <v>1506</v>
      </c>
      <c r="D487" s="26" t="s">
        <v>1507</v>
      </c>
      <c r="E487" s="104">
        <v>74.88</v>
      </c>
      <c r="F487" s="105">
        <v>2.9999999999999997E-4</v>
      </c>
      <c r="G487" t="s">
        <v>96</v>
      </c>
      <c r="H487" t="s">
        <v>97</v>
      </c>
      <c r="I487" s="107" t="s">
        <v>98</v>
      </c>
      <c r="J487" s="1"/>
      <c r="P487" s="32"/>
      <c r="Q487" s="32"/>
      <c r="R487" s="32"/>
      <c r="S487" s="32"/>
      <c r="V487" s="33"/>
      <c r="W487" s="33"/>
      <c r="AD487" s="47"/>
      <c r="AE487" s="47"/>
      <c r="AF487" s="109"/>
    </row>
    <row r="488" spans="1:32">
      <c r="A488">
        <v>485</v>
      </c>
      <c r="B488" t="s">
        <v>1508</v>
      </c>
      <c r="C488" t="s">
        <v>1509</v>
      </c>
      <c r="D488" t="s">
        <v>1510</v>
      </c>
      <c r="E488" s="29">
        <v>53.79</v>
      </c>
      <c r="F488" s="105">
        <v>2.9999999999999997E-4</v>
      </c>
      <c r="G488" t="s">
        <v>48</v>
      </c>
      <c r="H488" t="s">
        <v>49</v>
      </c>
      <c r="I488" s="107" t="s">
        <v>29</v>
      </c>
      <c r="J488" s="1"/>
      <c r="P488" s="32"/>
      <c r="Q488" s="32"/>
      <c r="R488" s="32"/>
      <c r="S488" s="32"/>
      <c r="V488" s="33"/>
      <c r="W488" s="33"/>
      <c r="AD488" s="47"/>
      <c r="AE488" s="47"/>
      <c r="AF488" s="109"/>
    </row>
    <row r="489" spans="1:32">
      <c r="A489">
        <v>486</v>
      </c>
      <c r="B489" t="s">
        <v>1511</v>
      </c>
      <c r="C489" t="s">
        <v>1512</v>
      </c>
      <c r="D489" t="s">
        <v>1513</v>
      </c>
      <c r="E489" s="29">
        <v>57.54</v>
      </c>
      <c r="F489" s="105">
        <v>2.9999999999999997E-4</v>
      </c>
      <c r="G489" t="s">
        <v>48</v>
      </c>
      <c r="H489" t="s">
        <v>49</v>
      </c>
      <c r="I489" s="107" t="s">
        <v>29</v>
      </c>
      <c r="J489" s="1"/>
      <c r="P489" s="32"/>
      <c r="Q489" s="32"/>
      <c r="R489" s="32"/>
      <c r="S489" s="32"/>
      <c r="V489" s="33"/>
      <c r="W489" s="33"/>
      <c r="AD489" s="47"/>
      <c r="AE489" s="47"/>
      <c r="AF489" s="109"/>
    </row>
    <row r="490" spans="1:32">
      <c r="A490">
        <v>487</v>
      </c>
      <c r="B490" t="s">
        <v>1514</v>
      </c>
      <c r="C490" t="s">
        <v>1515</v>
      </c>
      <c r="D490" t="s">
        <v>1516</v>
      </c>
      <c r="E490" s="29">
        <v>69.39</v>
      </c>
      <c r="F490" s="105">
        <v>2.9999999999999997E-4</v>
      </c>
      <c r="G490" t="s">
        <v>48</v>
      </c>
      <c r="H490" t="s">
        <v>49</v>
      </c>
      <c r="I490" s="107" t="s">
        <v>29</v>
      </c>
      <c r="J490" s="1"/>
      <c r="P490" s="32"/>
      <c r="Q490" s="32"/>
      <c r="R490" s="32"/>
      <c r="S490" s="32"/>
      <c r="V490" s="33"/>
      <c r="W490" s="33"/>
      <c r="AD490" s="47"/>
      <c r="AE490" s="47"/>
      <c r="AF490" s="109"/>
    </row>
    <row r="491" spans="1:32">
      <c r="A491">
        <v>488</v>
      </c>
      <c r="B491" t="s">
        <v>1517</v>
      </c>
      <c r="C491" t="s">
        <v>1518</v>
      </c>
      <c r="D491" t="s">
        <v>1519</v>
      </c>
      <c r="E491" s="29">
        <v>59.55</v>
      </c>
      <c r="F491" s="105">
        <v>2.9999999999999997E-4</v>
      </c>
      <c r="G491" t="s">
        <v>48</v>
      </c>
      <c r="H491" t="s">
        <v>49</v>
      </c>
      <c r="I491" s="107" t="s">
        <v>29</v>
      </c>
      <c r="J491" s="1"/>
      <c r="P491" s="32"/>
      <c r="Q491" s="32"/>
      <c r="R491" s="32"/>
      <c r="S491" s="32"/>
      <c r="V491" s="33"/>
      <c r="W491" s="33"/>
      <c r="AD491" s="47"/>
      <c r="AE491" s="47"/>
      <c r="AF491" s="109"/>
    </row>
    <row r="492" spans="1:32">
      <c r="A492">
        <v>489</v>
      </c>
      <c r="B492" t="s">
        <v>1520</v>
      </c>
      <c r="C492" t="s">
        <v>1521</v>
      </c>
      <c r="D492" t="s">
        <v>1522</v>
      </c>
      <c r="E492" s="29">
        <v>68.239999999999995</v>
      </c>
      <c r="F492" s="105">
        <v>2.9999999999999997E-4</v>
      </c>
      <c r="G492" t="s">
        <v>48</v>
      </c>
      <c r="H492" t="s">
        <v>49</v>
      </c>
      <c r="I492" s="107" t="s">
        <v>29</v>
      </c>
      <c r="J492" s="1"/>
      <c r="P492" s="32"/>
      <c r="Q492" s="32"/>
      <c r="R492" s="32"/>
      <c r="S492" s="32"/>
      <c r="V492" s="33"/>
      <c r="W492" s="33"/>
      <c r="AD492" s="47"/>
      <c r="AE492" s="47"/>
      <c r="AF492" s="109"/>
    </row>
    <row r="493" spans="1:32">
      <c r="A493">
        <v>490</v>
      </c>
      <c r="B493" t="s">
        <v>1523</v>
      </c>
      <c r="C493" t="s">
        <v>1524</v>
      </c>
      <c r="D493" t="s">
        <v>1525</v>
      </c>
      <c r="E493" s="29">
        <v>72.45</v>
      </c>
      <c r="F493" s="105">
        <v>2.9999999999999997E-4</v>
      </c>
      <c r="G493" t="s">
        <v>48</v>
      </c>
      <c r="H493" t="s">
        <v>49</v>
      </c>
      <c r="I493" s="107" t="s">
        <v>29</v>
      </c>
      <c r="J493" s="1"/>
      <c r="P493" s="32"/>
      <c r="Q493" s="32"/>
      <c r="R493" s="32"/>
      <c r="S493" s="32"/>
      <c r="V493" s="33"/>
      <c r="W493" s="33"/>
      <c r="AD493" s="47"/>
      <c r="AE493" s="47"/>
      <c r="AF493" s="109"/>
    </row>
    <row r="494" spans="1:32">
      <c r="A494">
        <v>491</v>
      </c>
      <c r="B494" t="s">
        <v>1526</v>
      </c>
      <c r="C494" t="s">
        <v>1527</v>
      </c>
      <c r="D494" t="s">
        <v>1528</v>
      </c>
      <c r="E494" s="29">
        <v>51.46</v>
      </c>
      <c r="F494" s="105">
        <v>2.9999999999999997E-4</v>
      </c>
      <c r="G494" t="s">
        <v>48</v>
      </c>
      <c r="H494" t="s">
        <v>88</v>
      </c>
      <c r="I494" s="107" t="s">
        <v>29</v>
      </c>
      <c r="J494" s="1"/>
      <c r="P494" s="32"/>
      <c r="Q494" s="32"/>
      <c r="R494" s="32"/>
      <c r="S494" s="32"/>
      <c r="V494" s="33"/>
      <c r="W494" s="33"/>
      <c r="AD494" s="47"/>
      <c r="AE494" s="47"/>
      <c r="AF494" s="109"/>
    </row>
    <row r="495" spans="1:32">
      <c r="A495">
        <v>492</v>
      </c>
      <c r="B495" t="s">
        <v>1529</v>
      </c>
      <c r="C495" t="s">
        <v>1530</v>
      </c>
      <c r="D495" t="s">
        <v>1531</v>
      </c>
      <c r="E495" s="29">
        <v>65.03</v>
      </c>
      <c r="F495" s="105">
        <v>2.9999999999999997E-4</v>
      </c>
      <c r="G495" t="s">
        <v>100</v>
      </c>
      <c r="H495" t="s">
        <v>114</v>
      </c>
      <c r="I495" s="107" t="s">
        <v>29</v>
      </c>
      <c r="J495" s="1"/>
      <c r="P495" s="32"/>
      <c r="Q495" s="32"/>
      <c r="R495" s="32"/>
      <c r="S495" s="32"/>
      <c r="V495" s="33"/>
      <c r="W495" s="33"/>
      <c r="AD495" s="47"/>
      <c r="AE495" s="47"/>
      <c r="AF495" s="109"/>
    </row>
    <row r="496" spans="1:32">
      <c r="A496">
        <v>493</v>
      </c>
      <c r="B496" t="s">
        <v>1532</v>
      </c>
      <c r="C496" t="s">
        <v>1533</v>
      </c>
      <c r="D496" s="26" t="s">
        <v>1534</v>
      </c>
      <c r="E496" s="104">
        <v>71.56</v>
      </c>
      <c r="F496" s="105">
        <v>2.9999999999999997E-4</v>
      </c>
      <c r="G496" t="s">
        <v>100</v>
      </c>
      <c r="H496" t="s">
        <v>114</v>
      </c>
      <c r="I496" s="107" t="s">
        <v>29</v>
      </c>
      <c r="J496" s="1"/>
      <c r="P496" s="32"/>
      <c r="Q496" s="32"/>
      <c r="R496" s="32"/>
      <c r="S496" s="32"/>
      <c r="V496" s="33"/>
      <c r="W496" s="33"/>
      <c r="AD496" s="47"/>
      <c r="AE496" s="47"/>
      <c r="AF496" s="109"/>
    </row>
    <row r="497" spans="1:32">
      <c r="A497">
        <v>494</v>
      </c>
      <c r="B497" t="s">
        <v>1535</v>
      </c>
      <c r="C497" t="s">
        <v>1536</v>
      </c>
      <c r="D497" t="s">
        <v>1537</v>
      </c>
      <c r="E497" s="29">
        <v>39.799999999999997</v>
      </c>
      <c r="F497" s="105">
        <v>2.9999999999999997E-4</v>
      </c>
      <c r="G497" t="s">
        <v>100</v>
      </c>
      <c r="H497" t="s">
        <v>107</v>
      </c>
      <c r="I497" s="107" t="s">
        <v>29</v>
      </c>
      <c r="J497" s="1"/>
      <c r="P497" s="32"/>
      <c r="Q497" s="32"/>
      <c r="R497" s="32"/>
      <c r="S497" s="32"/>
      <c r="V497" s="33"/>
      <c r="W497" s="33"/>
      <c r="AD497" s="47"/>
      <c r="AE497" s="47"/>
      <c r="AF497" s="109"/>
    </row>
    <row r="498" spans="1:32">
      <c r="A498">
        <v>495</v>
      </c>
      <c r="B498" t="s">
        <v>1538</v>
      </c>
      <c r="C498" t="s">
        <v>1539</v>
      </c>
      <c r="D498" t="s">
        <v>1540</v>
      </c>
      <c r="E498" s="29">
        <v>78.790000000000006</v>
      </c>
      <c r="F498" s="105">
        <v>2.9999999999999997E-4</v>
      </c>
      <c r="G498" t="s">
        <v>100</v>
      </c>
      <c r="H498" t="s">
        <v>107</v>
      </c>
      <c r="I498" s="107" t="s">
        <v>29</v>
      </c>
      <c r="J498" s="1"/>
      <c r="P498" s="32"/>
      <c r="Q498" s="32"/>
      <c r="R498" s="32"/>
      <c r="S498" s="32"/>
      <c r="V498" s="33"/>
      <c r="W498" s="33"/>
      <c r="AD498" s="47"/>
      <c r="AE498" s="47"/>
      <c r="AF498" s="109"/>
    </row>
    <row r="499" spans="1:32">
      <c r="A499">
        <v>496</v>
      </c>
      <c r="B499" t="s">
        <v>1541</v>
      </c>
      <c r="C499" t="s">
        <v>1542</v>
      </c>
      <c r="D499" t="s">
        <v>1543</v>
      </c>
      <c r="E499" s="29">
        <v>77.42</v>
      </c>
      <c r="F499" s="105">
        <v>2.9999999999999997E-4</v>
      </c>
      <c r="G499" t="s">
        <v>100</v>
      </c>
      <c r="H499" t="s">
        <v>99</v>
      </c>
      <c r="I499" s="107" t="s">
        <v>29</v>
      </c>
      <c r="J499" s="1"/>
      <c r="P499" s="32"/>
      <c r="Q499" s="32"/>
      <c r="R499" s="32"/>
      <c r="S499" s="32"/>
      <c r="V499" s="33"/>
      <c r="W499" s="33"/>
      <c r="AD499" s="47"/>
      <c r="AE499" s="47"/>
      <c r="AF499" s="109"/>
    </row>
    <row r="500" spans="1:32">
      <c r="A500">
        <v>497</v>
      </c>
      <c r="B500" t="s">
        <v>1544</v>
      </c>
      <c r="C500" t="s">
        <v>1545</v>
      </c>
      <c r="D500" t="s">
        <v>1546</v>
      </c>
      <c r="E500" s="29">
        <v>47.93</v>
      </c>
      <c r="F500" s="105">
        <v>2.9999999999999997E-4</v>
      </c>
      <c r="G500" t="s">
        <v>100</v>
      </c>
      <c r="H500" t="s">
        <v>107</v>
      </c>
      <c r="I500" s="107" t="s">
        <v>29</v>
      </c>
      <c r="J500" s="1"/>
      <c r="P500" s="32"/>
      <c r="Q500" s="32"/>
      <c r="R500" s="32"/>
      <c r="S500" s="32"/>
      <c r="V500" s="33"/>
      <c r="W500" s="33"/>
      <c r="AD500" s="47"/>
      <c r="AE500" s="47"/>
      <c r="AF500" s="109"/>
    </row>
    <row r="501" spans="1:32">
      <c r="A501">
        <v>498</v>
      </c>
      <c r="B501" t="s">
        <v>1547</v>
      </c>
      <c r="C501" t="s">
        <v>1548</v>
      </c>
      <c r="D501" t="s">
        <v>1549</v>
      </c>
      <c r="E501" s="29">
        <v>51.42</v>
      </c>
      <c r="F501" s="105">
        <v>2.9999999999999997E-4</v>
      </c>
      <c r="G501" t="s">
        <v>100</v>
      </c>
      <c r="H501" t="s">
        <v>99</v>
      </c>
      <c r="I501" s="107" t="s">
        <v>29</v>
      </c>
      <c r="J501" s="1"/>
      <c r="P501" s="32"/>
      <c r="Q501" s="32"/>
      <c r="R501" s="32"/>
      <c r="S501" s="32"/>
      <c r="V501" s="33"/>
      <c r="W501" s="33"/>
      <c r="AD501" s="47"/>
      <c r="AE501" s="47"/>
      <c r="AF501" s="109"/>
    </row>
    <row r="502" spans="1:32">
      <c r="A502">
        <v>499</v>
      </c>
      <c r="B502" t="s">
        <v>1550</v>
      </c>
      <c r="C502" t="s">
        <v>1551</v>
      </c>
      <c r="D502" t="s">
        <v>1552</v>
      </c>
      <c r="F502" s="105">
        <v>2.9999999999999997E-4</v>
      </c>
      <c r="G502" t="s">
        <v>100</v>
      </c>
      <c r="H502" t="s">
        <v>107</v>
      </c>
      <c r="I502" s="107" t="s">
        <v>1142</v>
      </c>
      <c r="J502" s="1"/>
      <c r="P502" s="32"/>
      <c r="Q502" s="32"/>
      <c r="R502" s="32"/>
      <c r="S502" s="32"/>
      <c r="V502" s="33"/>
      <c r="W502" s="33"/>
      <c r="AD502" s="47"/>
      <c r="AE502" s="47"/>
      <c r="AF502" s="109"/>
    </row>
    <row r="503" spans="1:32">
      <c r="A503">
        <v>500</v>
      </c>
      <c r="B503" t="s">
        <v>1553</v>
      </c>
      <c r="C503" t="s">
        <v>1554</v>
      </c>
      <c r="D503" t="s">
        <v>1555</v>
      </c>
      <c r="E503" s="29">
        <v>77.349999999999994</v>
      </c>
      <c r="F503" s="105">
        <v>2.0000000000000001E-4</v>
      </c>
      <c r="G503" t="s">
        <v>137</v>
      </c>
      <c r="H503" t="s">
        <v>157</v>
      </c>
      <c r="I503" s="107" t="s">
        <v>29</v>
      </c>
      <c r="J503" s="1"/>
      <c r="P503" s="32"/>
      <c r="Q503" s="32"/>
      <c r="R503" s="32"/>
      <c r="S503" s="32"/>
      <c r="V503" s="33"/>
      <c r="W503" s="33"/>
      <c r="AD503" s="47"/>
      <c r="AE503" s="47"/>
      <c r="AF503" s="109"/>
    </row>
    <row r="504" spans="1:32">
      <c r="A504">
        <v>501</v>
      </c>
      <c r="B504" t="s">
        <v>1556</v>
      </c>
      <c r="C504" t="s">
        <v>1557</v>
      </c>
      <c r="D504" t="s">
        <v>1558</v>
      </c>
      <c r="E504" s="29">
        <v>46.96</v>
      </c>
      <c r="F504" s="105">
        <v>2.0000000000000001E-4</v>
      </c>
      <c r="G504" t="s">
        <v>137</v>
      </c>
      <c r="H504" t="s">
        <v>157</v>
      </c>
      <c r="I504" s="107" t="s">
        <v>29</v>
      </c>
      <c r="J504" s="1"/>
      <c r="P504" s="32"/>
      <c r="Q504" s="32"/>
      <c r="R504" s="32"/>
      <c r="S504" s="32"/>
      <c r="V504" s="33"/>
      <c r="W504" s="33"/>
      <c r="AD504" s="47"/>
      <c r="AE504" s="47"/>
      <c r="AF504" s="109"/>
    </row>
    <row r="505" spans="1:32">
      <c r="A505">
        <v>502</v>
      </c>
      <c r="B505" t="s">
        <v>1559</v>
      </c>
      <c r="C505" t="s">
        <v>1560</v>
      </c>
      <c r="D505" t="s">
        <v>1561</v>
      </c>
      <c r="E505" s="29">
        <v>47.41</v>
      </c>
      <c r="F505" s="105">
        <v>2.0000000000000001E-4</v>
      </c>
      <c r="G505" t="s">
        <v>137</v>
      </c>
      <c r="H505" t="s">
        <v>157</v>
      </c>
      <c r="I505" s="107" t="s">
        <v>29</v>
      </c>
      <c r="J505" s="1"/>
      <c r="P505" s="32"/>
      <c r="Q505" s="32"/>
      <c r="R505" s="32"/>
      <c r="S505" s="32"/>
      <c r="V505" s="33"/>
      <c r="W505" s="33"/>
      <c r="AD505" s="47"/>
      <c r="AE505" s="47"/>
      <c r="AF505" s="109"/>
    </row>
    <row r="506" spans="1:32">
      <c r="A506">
        <v>503</v>
      </c>
      <c r="B506" t="s">
        <v>1562</v>
      </c>
      <c r="C506" t="s">
        <v>1563</v>
      </c>
      <c r="D506" t="s">
        <v>1564</v>
      </c>
      <c r="E506" s="29">
        <v>76.5</v>
      </c>
      <c r="F506" s="105">
        <v>2.0000000000000001E-4</v>
      </c>
      <c r="G506" t="s">
        <v>146</v>
      </c>
      <c r="H506" t="s">
        <v>146</v>
      </c>
      <c r="I506" s="107" t="s">
        <v>29</v>
      </c>
      <c r="J506" s="1"/>
      <c r="P506" s="32"/>
      <c r="Q506" s="32"/>
      <c r="R506" s="32"/>
      <c r="S506" s="32"/>
      <c r="V506" s="33"/>
      <c r="W506" s="33"/>
      <c r="AD506" s="47"/>
      <c r="AE506" s="47"/>
      <c r="AF506" s="109"/>
    </row>
    <row r="507" spans="1:32">
      <c r="A507">
        <v>504</v>
      </c>
      <c r="B507" t="s">
        <v>1565</v>
      </c>
      <c r="C507" t="s">
        <v>1566</v>
      </c>
      <c r="D507" t="s">
        <v>744</v>
      </c>
      <c r="E507" s="29">
        <v>80.489999999999995</v>
      </c>
      <c r="F507" s="105">
        <v>2.0000000000000001E-4</v>
      </c>
      <c r="G507" t="s">
        <v>146</v>
      </c>
      <c r="H507" t="s">
        <v>146</v>
      </c>
      <c r="I507" s="107" t="s">
        <v>29</v>
      </c>
      <c r="J507" s="1"/>
      <c r="P507" s="32"/>
      <c r="Q507" s="32"/>
      <c r="R507" s="32"/>
      <c r="S507" s="32"/>
      <c r="V507" s="33"/>
      <c r="W507" s="33"/>
      <c r="AD507" s="47"/>
      <c r="AE507" s="47"/>
      <c r="AF507" s="109"/>
    </row>
    <row r="508" spans="1:32">
      <c r="A508">
        <v>505</v>
      </c>
      <c r="B508" t="s">
        <v>1567</v>
      </c>
      <c r="C508" t="s">
        <v>1568</v>
      </c>
      <c r="D508" s="26" t="s">
        <v>1569</v>
      </c>
      <c r="E508" s="104">
        <v>60.79</v>
      </c>
      <c r="F508" s="105">
        <v>2.0000000000000001E-4</v>
      </c>
      <c r="G508" t="s">
        <v>146</v>
      </c>
      <c r="H508" t="s">
        <v>146</v>
      </c>
      <c r="I508" s="107" t="s">
        <v>29</v>
      </c>
      <c r="J508" s="1"/>
      <c r="P508" s="32"/>
      <c r="Q508" s="32"/>
      <c r="R508" s="32"/>
      <c r="S508" s="32"/>
      <c r="V508" s="33"/>
      <c r="W508" s="33"/>
      <c r="AD508" s="47"/>
      <c r="AE508" s="47"/>
      <c r="AF508" s="109"/>
    </row>
    <row r="509" spans="1:32">
      <c r="A509">
        <v>506</v>
      </c>
      <c r="B509" t="s">
        <v>1570</v>
      </c>
      <c r="C509" t="s">
        <v>1571</v>
      </c>
      <c r="D509" t="s">
        <v>1572</v>
      </c>
      <c r="E509" s="29">
        <v>54.02</v>
      </c>
      <c r="F509" s="105">
        <v>2.0000000000000001E-4</v>
      </c>
      <c r="G509" t="s">
        <v>27</v>
      </c>
      <c r="H509" t="s">
        <v>28</v>
      </c>
      <c r="I509" s="107" t="s">
        <v>29</v>
      </c>
      <c r="J509" s="1"/>
      <c r="P509" s="32"/>
      <c r="Q509" s="32"/>
      <c r="R509" s="32"/>
      <c r="S509" s="32"/>
      <c r="V509" s="33"/>
      <c r="W509" s="33"/>
      <c r="AD509" s="47"/>
      <c r="AE509" s="47"/>
      <c r="AF509" s="109"/>
    </row>
    <row r="510" spans="1:32">
      <c r="A510">
        <v>507</v>
      </c>
      <c r="B510" t="s">
        <v>1573</v>
      </c>
      <c r="C510" t="s">
        <v>1574</v>
      </c>
      <c r="D510" t="s">
        <v>1575</v>
      </c>
      <c r="E510" s="29">
        <v>74.72</v>
      </c>
      <c r="F510" s="105">
        <v>2.0000000000000001E-4</v>
      </c>
      <c r="G510" t="s">
        <v>27</v>
      </c>
      <c r="H510" t="s">
        <v>28</v>
      </c>
      <c r="I510" s="107" t="s">
        <v>29</v>
      </c>
      <c r="J510" s="1"/>
      <c r="P510" s="32"/>
      <c r="Q510" s="32"/>
      <c r="R510" s="32"/>
      <c r="S510" s="32"/>
      <c r="V510" s="33"/>
      <c r="W510" s="33"/>
      <c r="AD510" s="47"/>
      <c r="AE510" s="47"/>
      <c r="AF510" s="109"/>
    </row>
    <row r="511" spans="1:32">
      <c r="A511">
        <v>508</v>
      </c>
      <c r="B511" t="s">
        <v>1576</v>
      </c>
      <c r="C511" t="s">
        <v>1577</v>
      </c>
      <c r="D511" t="s">
        <v>1578</v>
      </c>
      <c r="E511" s="29">
        <v>49.89</v>
      </c>
      <c r="F511" s="105">
        <v>2.0000000000000001E-4</v>
      </c>
      <c r="G511" t="s">
        <v>27</v>
      </c>
      <c r="H511" t="s">
        <v>28</v>
      </c>
      <c r="I511" s="107" t="s">
        <v>29</v>
      </c>
      <c r="J511" s="1"/>
      <c r="P511" s="32"/>
      <c r="Q511" s="32"/>
      <c r="R511" s="32"/>
      <c r="S511" s="32"/>
      <c r="V511" s="33"/>
      <c r="W511" s="33"/>
      <c r="AD511" s="47"/>
      <c r="AE511" s="47"/>
      <c r="AF511" s="109"/>
    </row>
    <row r="512" spans="1:32">
      <c r="A512">
        <v>509</v>
      </c>
      <c r="B512" t="s">
        <v>1579</v>
      </c>
      <c r="C512" t="s">
        <v>1580</v>
      </c>
      <c r="D512" t="s">
        <v>1581</v>
      </c>
      <c r="E512" s="29">
        <v>69.33</v>
      </c>
      <c r="F512" s="105">
        <v>2.0000000000000001E-4</v>
      </c>
      <c r="G512" t="s">
        <v>27</v>
      </c>
      <c r="H512" t="s">
        <v>28</v>
      </c>
      <c r="I512" s="107" t="s">
        <v>29</v>
      </c>
      <c r="J512" s="1"/>
      <c r="P512" s="32"/>
      <c r="Q512" s="32"/>
      <c r="R512" s="32"/>
      <c r="S512" s="32"/>
      <c r="V512" s="33"/>
      <c r="W512" s="33"/>
      <c r="AD512" s="47"/>
      <c r="AE512" s="47"/>
      <c r="AF512" s="109"/>
    </row>
    <row r="513" spans="1:32">
      <c r="A513">
        <v>510</v>
      </c>
      <c r="B513" t="s">
        <v>1582</v>
      </c>
      <c r="C513" t="s">
        <v>1583</v>
      </c>
      <c r="D513" t="s">
        <v>1584</v>
      </c>
      <c r="E513" s="29">
        <v>54.45</v>
      </c>
      <c r="F513" s="105">
        <v>2.0000000000000001E-4</v>
      </c>
      <c r="G513" t="s">
        <v>27</v>
      </c>
      <c r="H513" t="s">
        <v>39</v>
      </c>
      <c r="I513" s="107" t="s">
        <v>29</v>
      </c>
      <c r="J513" s="1"/>
      <c r="P513" s="32"/>
      <c r="Q513" s="32"/>
      <c r="R513" s="32"/>
      <c r="S513" s="32"/>
      <c r="V513" s="33"/>
      <c r="W513" s="33"/>
      <c r="AD513" s="47"/>
      <c r="AE513" s="47"/>
      <c r="AF513" s="109"/>
    </row>
    <row r="514" spans="1:32">
      <c r="A514">
        <v>511</v>
      </c>
      <c r="B514" t="s">
        <v>1585</v>
      </c>
      <c r="C514" t="s">
        <v>1586</v>
      </c>
      <c r="D514" t="s">
        <v>1587</v>
      </c>
      <c r="E514" s="29">
        <v>57.6</v>
      </c>
      <c r="F514" s="105">
        <v>2.0000000000000001E-4</v>
      </c>
      <c r="G514" t="s">
        <v>27</v>
      </c>
      <c r="H514" t="s">
        <v>39</v>
      </c>
      <c r="I514" s="107" t="s">
        <v>29</v>
      </c>
      <c r="J514" s="1"/>
      <c r="P514" s="32"/>
      <c r="Q514" s="32"/>
      <c r="R514" s="32"/>
      <c r="S514" s="32"/>
      <c r="V514" s="33"/>
      <c r="W514" s="33"/>
      <c r="AD514" s="47"/>
      <c r="AE514" s="47"/>
      <c r="AF514" s="109"/>
    </row>
    <row r="515" spans="1:32">
      <c r="A515">
        <v>512</v>
      </c>
      <c r="B515" t="s">
        <v>1588</v>
      </c>
      <c r="C515" t="s">
        <v>1589</v>
      </c>
      <c r="D515" t="s">
        <v>1590</v>
      </c>
      <c r="E515" s="29">
        <v>71.16</v>
      </c>
      <c r="F515" s="105">
        <v>2.0000000000000001E-4</v>
      </c>
      <c r="G515" t="s">
        <v>27</v>
      </c>
      <c r="H515" t="s">
        <v>28</v>
      </c>
      <c r="I515" s="107" t="s">
        <v>29</v>
      </c>
      <c r="J515" s="1"/>
      <c r="P515" s="32"/>
      <c r="Q515" s="32"/>
      <c r="R515" s="32"/>
      <c r="S515" s="32"/>
      <c r="V515" s="33"/>
      <c r="W515" s="33"/>
      <c r="AD515" s="47"/>
      <c r="AE515" s="47"/>
      <c r="AF515" s="109"/>
    </row>
    <row r="516" spans="1:32">
      <c r="A516">
        <v>513</v>
      </c>
      <c r="B516" t="s">
        <v>1591</v>
      </c>
      <c r="C516" t="s">
        <v>1592</v>
      </c>
      <c r="D516" t="s">
        <v>1593</v>
      </c>
      <c r="E516" s="29">
        <v>58.19</v>
      </c>
      <c r="F516" s="105">
        <v>2.0000000000000001E-4</v>
      </c>
      <c r="G516" t="s">
        <v>27</v>
      </c>
      <c r="H516" t="s">
        <v>39</v>
      </c>
      <c r="I516" s="107" t="s">
        <v>29</v>
      </c>
      <c r="J516" s="1"/>
      <c r="P516" s="32"/>
      <c r="Q516" s="32"/>
      <c r="R516" s="32"/>
      <c r="S516" s="32"/>
      <c r="V516" s="33"/>
      <c r="W516" s="33"/>
      <c r="AD516" s="47"/>
      <c r="AE516" s="47"/>
      <c r="AF516" s="109"/>
    </row>
    <row r="517" spans="1:32">
      <c r="A517">
        <v>514</v>
      </c>
      <c r="B517" t="s">
        <v>1594</v>
      </c>
      <c r="C517" t="s">
        <v>1595</v>
      </c>
      <c r="D517" t="s">
        <v>784</v>
      </c>
      <c r="E517" s="29">
        <v>39.72</v>
      </c>
      <c r="F517" s="105">
        <v>2.0000000000000001E-4</v>
      </c>
      <c r="G517" t="s">
        <v>161</v>
      </c>
      <c r="H517" t="s">
        <v>161</v>
      </c>
      <c r="I517" s="107" t="s">
        <v>29</v>
      </c>
      <c r="J517" s="1"/>
      <c r="P517" s="32"/>
      <c r="Q517" s="32"/>
      <c r="R517" s="32"/>
      <c r="S517" s="32"/>
      <c r="V517" s="33"/>
      <c r="W517" s="33"/>
      <c r="AD517" s="47"/>
      <c r="AE517" s="47"/>
      <c r="AF517" s="109"/>
    </row>
    <row r="518" spans="1:32">
      <c r="A518">
        <v>515</v>
      </c>
      <c r="B518" t="s">
        <v>1596</v>
      </c>
      <c r="C518" t="s">
        <v>1597</v>
      </c>
      <c r="D518" t="s">
        <v>1598</v>
      </c>
      <c r="E518" s="29">
        <v>41.94</v>
      </c>
      <c r="F518" s="105">
        <v>2.0000000000000001E-4</v>
      </c>
      <c r="G518" t="s">
        <v>161</v>
      </c>
      <c r="H518" t="s">
        <v>161</v>
      </c>
      <c r="I518" s="107" t="s">
        <v>29</v>
      </c>
      <c r="J518" s="1"/>
      <c r="P518" s="32"/>
      <c r="Q518" s="32"/>
      <c r="R518" s="32"/>
      <c r="S518" s="32"/>
      <c r="V518" s="33"/>
      <c r="W518" s="33"/>
      <c r="AD518" s="47"/>
      <c r="AE518" s="47"/>
      <c r="AF518" s="109"/>
    </row>
    <row r="519" spans="1:32">
      <c r="A519">
        <v>516</v>
      </c>
      <c r="B519" t="s">
        <v>1599</v>
      </c>
      <c r="C519" t="s">
        <v>1600</v>
      </c>
      <c r="D519" t="s">
        <v>1601</v>
      </c>
      <c r="E519" s="29">
        <v>65.97</v>
      </c>
      <c r="F519" s="105">
        <v>2.0000000000000001E-4</v>
      </c>
      <c r="G519" t="s">
        <v>161</v>
      </c>
      <c r="H519" t="s">
        <v>161</v>
      </c>
      <c r="I519" s="107" t="s">
        <v>29</v>
      </c>
      <c r="J519" s="1"/>
      <c r="P519" s="32"/>
      <c r="Q519" s="32"/>
      <c r="R519" s="32"/>
      <c r="S519" s="32"/>
      <c r="V519" s="33"/>
      <c r="W519" s="33"/>
      <c r="AD519" s="47"/>
      <c r="AE519" s="47"/>
      <c r="AF519" s="109"/>
    </row>
    <row r="520" spans="1:32">
      <c r="A520">
        <v>517</v>
      </c>
      <c r="B520" t="s">
        <v>1602</v>
      </c>
      <c r="C520" t="s">
        <v>1603</v>
      </c>
      <c r="D520" t="s">
        <v>1604</v>
      </c>
      <c r="E520" s="29">
        <v>69.27</v>
      </c>
      <c r="F520" s="105">
        <v>2.0000000000000001E-4</v>
      </c>
      <c r="G520" t="s">
        <v>161</v>
      </c>
      <c r="H520" t="s">
        <v>161</v>
      </c>
      <c r="I520" s="107" t="s">
        <v>29</v>
      </c>
      <c r="J520" s="1"/>
      <c r="P520" s="32"/>
      <c r="Q520" s="32"/>
      <c r="R520" s="32"/>
      <c r="S520" s="32"/>
      <c r="V520" s="33"/>
      <c r="W520" s="33"/>
      <c r="AD520" s="47"/>
      <c r="AE520" s="47"/>
      <c r="AF520" s="109"/>
    </row>
    <row r="521" spans="1:32">
      <c r="A521">
        <v>518</v>
      </c>
      <c r="B521" t="s">
        <v>1605</v>
      </c>
      <c r="C521" t="s">
        <v>1606</v>
      </c>
      <c r="D521" t="s">
        <v>1607</v>
      </c>
      <c r="E521" s="29">
        <v>76.17</v>
      </c>
      <c r="F521" s="105">
        <v>2.0000000000000001E-4</v>
      </c>
      <c r="G521" t="s">
        <v>161</v>
      </c>
      <c r="H521" t="s">
        <v>161</v>
      </c>
      <c r="I521" s="107" t="s">
        <v>29</v>
      </c>
      <c r="J521" s="1"/>
      <c r="P521" s="32"/>
      <c r="Q521" s="32"/>
      <c r="R521" s="32"/>
      <c r="S521" s="32"/>
      <c r="V521" s="33"/>
      <c r="W521" s="33"/>
      <c r="AD521" s="47"/>
      <c r="AE521" s="47"/>
      <c r="AF521" s="109"/>
    </row>
    <row r="522" spans="1:32">
      <c r="A522">
        <v>519</v>
      </c>
      <c r="B522" t="s">
        <v>1608</v>
      </c>
      <c r="C522" t="s">
        <v>1609</v>
      </c>
      <c r="D522" t="s">
        <v>1610</v>
      </c>
      <c r="E522" s="29">
        <v>74.58</v>
      </c>
      <c r="F522" s="105">
        <v>2.0000000000000001E-4</v>
      </c>
      <c r="G522" t="s">
        <v>161</v>
      </c>
      <c r="H522" t="s">
        <v>161</v>
      </c>
      <c r="I522" s="107" t="s">
        <v>29</v>
      </c>
      <c r="J522" s="1"/>
      <c r="P522" s="32"/>
      <c r="Q522" s="32"/>
      <c r="R522" s="32"/>
      <c r="S522" s="32"/>
      <c r="V522" s="33"/>
      <c r="W522" s="33"/>
      <c r="AD522" s="47"/>
      <c r="AE522" s="47"/>
      <c r="AF522" s="109"/>
    </row>
    <row r="523" spans="1:32">
      <c r="A523">
        <v>520</v>
      </c>
      <c r="B523" t="s">
        <v>1611</v>
      </c>
      <c r="C523" t="s">
        <v>1612</v>
      </c>
      <c r="D523" t="s">
        <v>1613</v>
      </c>
      <c r="E523" s="29">
        <v>85.73</v>
      </c>
      <c r="F523" s="105">
        <v>2.0000000000000001E-4</v>
      </c>
      <c r="G523" t="s">
        <v>161</v>
      </c>
      <c r="H523" t="s">
        <v>161</v>
      </c>
      <c r="I523" s="107" t="s">
        <v>29</v>
      </c>
      <c r="J523" s="1"/>
      <c r="P523" s="32"/>
      <c r="Q523" s="32"/>
      <c r="R523" s="32"/>
      <c r="S523" s="32"/>
      <c r="V523" s="33"/>
      <c r="W523" s="33"/>
      <c r="AD523" s="47"/>
      <c r="AE523" s="47"/>
      <c r="AF523" s="109"/>
    </row>
    <row r="524" spans="1:32">
      <c r="A524">
        <v>521</v>
      </c>
      <c r="B524" t="s">
        <v>1614</v>
      </c>
      <c r="C524" t="s">
        <v>1615</v>
      </c>
      <c r="D524" t="s">
        <v>1616</v>
      </c>
      <c r="E524" s="29">
        <v>83.15</v>
      </c>
      <c r="F524" s="105">
        <v>2.0000000000000001E-4</v>
      </c>
      <c r="G524" t="s">
        <v>161</v>
      </c>
      <c r="H524" t="s">
        <v>161</v>
      </c>
      <c r="I524" s="107" t="s">
        <v>29</v>
      </c>
      <c r="J524" s="1"/>
      <c r="P524" s="32"/>
      <c r="Q524" s="32"/>
      <c r="R524" s="32"/>
      <c r="S524" s="32"/>
      <c r="V524" s="33"/>
      <c r="W524" s="33"/>
      <c r="AD524" s="47"/>
      <c r="AE524" s="47"/>
      <c r="AF524" s="109"/>
    </row>
    <row r="525" spans="1:32">
      <c r="A525">
        <v>522</v>
      </c>
      <c r="B525" t="s">
        <v>1617</v>
      </c>
      <c r="C525" t="s">
        <v>1618</v>
      </c>
      <c r="D525" t="s">
        <v>1619</v>
      </c>
      <c r="E525" s="29">
        <v>71.12</v>
      </c>
      <c r="F525" s="105">
        <v>2.0000000000000001E-4</v>
      </c>
      <c r="G525" t="s">
        <v>127</v>
      </c>
      <c r="H525" t="s">
        <v>127</v>
      </c>
      <c r="I525" s="107" t="s">
        <v>29</v>
      </c>
      <c r="J525" s="1"/>
      <c r="P525" s="32"/>
      <c r="Q525" s="32"/>
      <c r="R525" s="32"/>
      <c r="S525" s="32"/>
      <c r="V525" s="33"/>
      <c r="W525" s="33"/>
      <c r="AD525" s="47"/>
      <c r="AE525" s="47"/>
      <c r="AF525" s="109"/>
    </row>
    <row r="526" spans="1:32">
      <c r="A526">
        <v>523</v>
      </c>
      <c r="B526" t="s">
        <v>1620</v>
      </c>
      <c r="C526" t="s">
        <v>1621</v>
      </c>
      <c r="D526" t="s">
        <v>1622</v>
      </c>
      <c r="E526" s="29">
        <v>73.16</v>
      </c>
      <c r="F526" s="105">
        <v>2.0000000000000001E-4</v>
      </c>
      <c r="G526" t="s">
        <v>127</v>
      </c>
      <c r="H526" t="s">
        <v>127</v>
      </c>
      <c r="I526" s="107" t="s">
        <v>29</v>
      </c>
      <c r="J526" s="1"/>
      <c r="P526" s="32"/>
      <c r="Q526" s="32"/>
      <c r="R526" s="32"/>
      <c r="S526" s="32"/>
      <c r="V526" s="33"/>
      <c r="W526" s="33"/>
      <c r="AD526" s="47"/>
      <c r="AE526" s="47"/>
      <c r="AF526" s="109"/>
    </row>
    <row r="527" spans="1:32">
      <c r="A527">
        <v>524</v>
      </c>
      <c r="B527" t="s">
        <v>1623</v>
      </c>
      <c r="C527" t="s">
        <v>1624</v>
      </c>
      <c r="D527" t="s">
        <v>1625</v>
      </c>
      <c r="E527" s="29">
        <v>53.44</v>
      </c>
      <c r="F527" s="105">
        <v>2.0000000000000001E-4</v>
      </c>
      <c r="G527" t="s">
        <v>127</v>
      </c>
      <c r="H527" t="s">
        <v>127</v>
      </c>
      <c r="I527" s="107" t="s">
        <v>29</v>
      </c>
      <c r="J527" s="1"/>
      <c r="P527" s="32"/>
      <c r="Q527" s="32"/>
      <c r="R527" s="32"/>
      <c r="S527" s="32"/>
      <c r="V527" s="33"/>
      <c r="W527" s="33"/>
      <c r="AD527" s="47"/>
      <c r="AE527" s="47"/>
      <c r="AF527" s="109"/>
    </row>
    <row r="528" spans="1:32">
      <c r="A528">
        <v>525</v>
      </c>
      <c r="B528" t="s">
        <v>1626</v>
      </c>
      <c r="C528" t="s">
        <v>1627</v>
      </c>
      <c r="D528" t="s">
        <v>1628</v>
      </c>
      <c r="E528" s="29">
        <v>61.33</v>
      </c>
      <c r="F528" s="105">
        <v>2.0000000000000001E-4</v>
      </c>
      <c r="G528" t="s">
        <v>127</v>
      </c>
      <c r="H528" t="s">
        <v>127</v>
      </c>
      <c r="I528" s="107" t="s">
        <v>29</v>
      </c>
      <c r="J528" s="1"/>
      <c r="P528" s="32"/>
      <c r="Q528" s="32"/>
      <c r="R528" s="32"/>
      <c r="S528" s="32"/>
      <c r="V528" s="33"/>
      <c r="W528" s="33"/>
      <c r="AD528" s="47"/>
      <c r="AE528" s="47"/>
      <c r="AF528" s="109"/>
    </row>
    <row r="529" spans="1:32">
      <c r="A529">
        <v>526</v>
      </c>
      <c r="B529" t="s">
        <v>1629</v>
      </c>
      <c r="C529" t="s">
        <v>1630</v>
      </c>
      <c r="D529" t="s">
        <v>1631</v>
      </c>
      <c r="E529" s="29">
        <v>76.61</v>
      </c>
      <c r="F529" s="105">
        <v>2.0000000000000001E-4</v>
      </c>
      <c r="G529" t="s">
        <v>127</v>
      </c>
      <c r="H529" t="s">
        <v>127</v>
      </c>
      <c r="I529" s="107" t="s">
        <v>29</v>
      </c>
      <c r="J529" s="1"/>
      <c r="P529" s="32"/>
      <c r="Q529" s="32"/>
      <c r="R529" s="32"/>
      <c r="S529" s="32"/>
      <c r="V529" s="33"/>
      <c r="W529" s="33"/>
      <c r="AD529" s="47"/>
      <c r="AE529" s="47"/>
      <c r="AF529" s="109"/>
    </row>
    <row r="530" spans="1:32">
      <c r="A530">
        <v>527</v>
      </c>
      <c r="B530" t="s">
        <v>1632</v>
      </c>
      <c r="C530" t="s">
        <v>1633</v>
      </c>
      <c r="D530" t="s">
        <v>1634</v>
      </c>
      <c r="E530" s="29">
        <v>81.349999999999994</v>
      </c>
      <c r="F530" s="105">
        <v>2.0000000000000001E-4</v>
      </c>
      <c r="G530" t="s">
        <v>127</v>
      </c>
      <c r="H530" t="s">
        <v>127</v>
      </c>
      <c r="I530" s="107" t="s">
        <v>29</v>
      </c>
      <c r="J530" s="1"/>
      <c r="P530" s="32"/>
      <c r="Q530" s="32"/>
      <c r="R530" s="32"/>
      <c r="S530" s="32"/>
      <c r="V530" s="33"/>
      <c r="W530" s="33"/>
      <c r="AD530" s="47"/>
      <c r="AE530" s="47"/>
      <c r="AF530" s="109"/>
    </row>
    <row r="531" spans="1:32">
      <c r="A531">
        <v>528</v>
      </c>
      <c r="B531" t="s">
        <v>1635</v>
      </c>
      <c r="C531" t="s">
        <v>1636</v>
      </c>
      <c r="D531" t="s">
        <v>1637</v>
      </c>
      <c r="E531" s="29">
        <v>76.08</v>
      </c>
      <c r="F531" s="105">
        <v>2.0000000000000001E-4</v>
      </c>
      <c r="G531" t="s">
        <v>127</v>
      </c>
      <c r="H531" t="s">
        <v>127</v>
      </c>
      <c r="I531" s="107" t="s">
        <v>29</v>
      </c>
      <c r="J531" s="1"/>
      <c r="P531" s="32"/>
      <c r="Q531" s="32"/>
      <c r="R531" s="32"/>
      <c r="S531" s="32"/>
      <c r="V531" s="33"/>
      <c r="W531" s="33"/>
      <c r="AD531" s="47"/>
      <c r="AE531" s="47"/>
      <c r="AF531" s="109"/>
    </row>
    <row r="532" spans="1:32">
      <c r="A532">
        <v>529</v>
      </c>
      <c r="B532" t="s">
        <v>1638</v>
      </c>
      <c r="C532" t="s">
        <v>1639</v>
      </c>
      <c r="D532" t="s">
        <v>1640</v>
      </c>
      <c r="E532" s="29">
        <v>66.37</v>
      </c>
      <c r="F532" s="105">
        <v>2.0000000000000001E-4</v>
      </c>
      <c r="G532" t="s">
        <v>127</v>
      </c>
      <c r="H532" t="s">
        <v>127</v>
      </c>
      <c r="I532" s="107" t="s">
        <v>29</v>
      </c>
      <c r="J532" s="1"/>
      <c r="P532" s="32"/>
      <c r="Q532" s="32"/>
      <c r="R532" s="32"/>
      <c r="S532" s="32"/>
      <c r="V532" s="33"/>
      <c r="W532" s="33"/>
      <c r="AD532" s="47"/>
      <c r="AE532" s="47"/>
      <c r="AF532" s="109"/>
    </row>
    <row r="533" spans="1:32">
      <c r="A533">
        <v>530</v>
      </c>
      <c r="B533" t="s">
        <v>1641</v>
      </c>
      <c r="C533" t="s">
        <v>1642</v>
      </c>
      <c r="D533" t="s">
        <v>1643</v>
      </c>
      <c r="E533" s="29">
        <v>69.400000000000006</v>
      </c>
      <c r="F533" s="105">
        <v>2.0000000000000001E-4</v>
      </c>
      <c r="G533" t="s">
        <v>127</v>
      </c>
      <c r="H533" t="s">
        <v>127</v>
      </c>
      <c r="I533" s="107" t="s">
        <v>29</v>
      </c>
      <c r="J533" s="1"/>
      <c r="P533" s="32"/>
      <c r="Q533" s="32"/>
      <c r="R533" s="32"/>
      <c r="S533" s="32"/>
      <c r="V533" s="33"/>
      <c r="W533" s="33"/>
      <c r="AD533" s="47"/>
      <c r="AE533" s="47"/>
      <c r="AF533" s="109"/>
    </row>
    <row r="534" spans="1:32">
      <c r="A534">
        <v>531</v>
      </c>
      <c r="B534" t="s">
        <v>1644</v>
      </c>
      <c r="C534" t="s">
        <v>1645</v>
      </c>
      <c r="D534" t="s">
        <v>1646</v>
      </c>
      <c r="E534" s="29">
        <v>51.52</v>
      </c>
      <c r="F534" s="105">
        <v>2.0000000000000001E-4</v>
      </c>
      <c r="G534" t="s">
        <v>127</v>
      </c>
      <c r="H534" t="s">
        <v>127</v>
      </c>
      <c r="I534" s="107" t="s">
        <v>29</v>
      </c>
      <c r="J534" s="1"/>
      <c r="P534" s="32"/>
      <c r="Q534" s="32"/>
      <c r="R534" s="32"/>
      <c r="S534" s="32"/>
      <c r="V534" s="33"/>
      <c r="W534" s="33"/>
      <c r="AD534" s="47"/>
      <c r="AE534" s="47"/>
      <c r="AF534" s="109"/>
    </row>
    <row r="535" spans="1:32">
      <c r="A535">
        <v>532</v>
      </c>
      <c r="B535" t="s">
        <v>1647</v>
      </c>
      <c r="C535" t="s">
        <v>1648</v>
      </c>
      <c r="D535" t="s">
        <v>1649</v>
      </c>
      <c r="E535" s="29">
        <v>78.61</v>
      </c>
      <c r="F535" s="105">
        <v>2.0000000000000001E-4</v>
      </c>
      <c r="G535" t="s">
        <v>127</v>
      </c>
      <c r="H535" t="s">
        <v>127</v>
      </c>
      <c r="I535" s="107" t="s">
        <v>29</v>
      </c>
      <c r="J535" s="1"/>
      <c r="P535" s="32"/>
      <c r="Q535" s="32"/>
      <c r="R535" s="32"/>
      <c r="S535" s="32"/>
      <c r="V535" s="33"/>
      <c r="W535" s="33"/>
      <c r="AD535" s="47"/>
      <c r="AE535" s="47"/>
      <c r="AF535" s="109"/>
    </row>
    <row r="536" spans="1:32">
      <c r="A536">
        <v>533</v>
      </c>
      <c r="B536" t="s">
        <v>1650</v>
      </c>
      <c r="C536" t="s">
        <v>1651</v>
      </c>
      <c r="D536" t="s">
        <v>1652</v>
      </c>
      <c r="E536" s="29">
        <v>62.53</v>
      </c>
      <c r="F536" s="105">
        <v>2.0000000000000001E-4</v>
      </c>
      <c r="G536" t="s">
        <v>127</v>
      </c>
      <c r="H536" t="s">
        <v>127</v>
      </c>
      <c r="I536" s="107" t="s">
        <v>29</v>
      </c>
      <c r="J536" s="1"/>
      <c r="P536" s="32"/>
      <c r="Q536" s="32"/>
      <c r="R536" s="32"/>
      <c r="S536" s="32"/>
      <c r="V536" s="33"/>
      <c r="W536" s="33"/>
      <c r="AD536" s="47"/>
      <c r="AE536" s="47"/>
      <c r="AF536" s="109"/>
    </row>
    <row r="537" spans="1:32">
      <c r="A537">
        <v>534</v>
      </c>
      <c r="B537" t="s">
        <v>1653</v>
      </c>
      <c r="C537" t="s">
        <v>1654</v>
      </c>
      <c r="D537" t="s">
        <v>1655</v>
      </c>
      <c r="E537" s="29">
        <v>74.349999999999994</v>
      </c>
      <c r="F537" s="105">
        <v>2.0000000000000001E-4</v>
      </c>
      <c r="G537" t="s">
        <v>127</v>
      </c>
      <c r="H537" t="s">
        <v>127</v>
      </c>
      <c r="I537" s="107" t="s">
        <v>29</v>
      </c>
      <c r="J537" s="1"/>
      <c r="P537" s="32"/>
      <c r="Q537" s="32"/>
      <c r="R537" s="32"/>
      <c r="S537" s="32"/>
      <c r="V537" s="33"/>
      <c r="W537" s="33"/>
      <c r="AD537" s="47"/>
      <c r="AE537" s="47"/>
      <c r="AF537" s="109"/>
    </row>
    <row r="538" spans="1:32">
      <c r="A538">
        <v>535</v>
      </c>
      <c r="B538" t="s">
        <v>1656</v>
      </c>
      <c r="C538" t="s">
        <v>1657</v>
      </c>
      <c r="D538" t="s">
        <v>1658</v>
      </c>
      <c r="E538" s="29">
        <v>66.239999999999995</v>
      </c>
      <c r="F538" s="105">
        <v>2.0000000000000001E-4</v>
      </c>
      <c r="G538" t="s">
        <v>60</v>
      </c>
      <c r="H538" t="s">
        <v>68</v>
      </c>
      <c r="I538" s="107" t="s">
        <v>29</v>
      </c>
      <c r="J538" s="1"/>
      <c r="P538" s="32"/>
      <c r="Q538" s="32"/>
      <c r="R538" s="32"/>
      <c r="S538" s="32"/>
      <c r="V538" s="33"/>
      <c r="W538" s="33"/>
      <c r="AD538" s="47"/>
      <c r="AE538" s="47"/>
      <c r="AF538" s="109"/>
    </row>
    <row r="539" spans="1:32">
      <c r="A539">
        <v>536</v>
      </c>
      <c r="B539" t="s">
        <v>1659</v>
      </c>
      <c r="C539" t="s">
        <v>1660</v>
      </c>
      <c r="D539" t="s">
        <v>1661</v>
      </c>
      <c r="E539" s="29">
        <v>87.87</v>
      </c>
      <c r="F539" s="105">
        <v>2.0000000000000001E-4</v>
      </c>
      <c r="G539" t="s">
        <v>60</v>
      </c>
      <c r="H539" t="s">
        <v>59</v>
      </c>
      <c r="I539" s="107" t="s">
        <v>29</v>
      </c>
      <c r="J539" s="1"/>
      <c r="P539" s="32"/>
      <c r="Q539" s="32"/>
      <c r="R539" s="32"/>
      <c r="S539" s="32"/>
      <c r="V539" s="33"/>
      <c r="W539" s="33"/>
      <c r="AD539" s="47"/>
      <c r="AE539" s="47"/>
      <c r="AF539" s="109"/>
    </row>
    <row r="540" spans="1:32">
      <c r="A540">
        <v>537</v>
      </c>
      <c r="B540" t="s">
        <v>1662</v>
      </c>
      <c r="C540" t="s">
        <v>1663</v>
      </c>
      <c r="D540" t="s">
        <v>1664</v>
      </c>
      <c r="E540" s="29">
        <v>76.650000000000006</v>
      </c>
      <c r="F540" s="105">
        <v>2.0000000000000001E-4</v>
      </c>
      <c r="G540" t="s">
        <v>60</v>
      </c>
      <c r="H540" t="s">
        <v>59</v>
      </c>
      <c r="I540" s="107" t="s">
        <v>29</v>
      </c>
      <c r="J540" s="1"/>
      <c r="P540" s="32"/>
      <c r="Q540" s="32"/>
      <c r="R540" s="32"/>
      <c r="S540" s="32"/>
      <c r="V540" s="33"/>
      <c r="W540" s="33"/>
      <c r="AD540" s="47"/>
      <c r="AE540" s="47"/>
      <c r="AF540" s="109"/>
    </row>
    <row r="541" spans="1:32">
      <c r="A541">
        <v>538</v>
      </c>
      <c r="B541" t="s">
        <v>1665</v>
      </c>
      <c r="C541" t="s">
        <v>1666</v>
      </c>
      <c r="D541" t="s">
        <v>1667</v>
      </c>
      <c r="E541" s="29">
        <v>72.930000000000007</v>
      </c>
      <c r="F541" s="105">
        <v>2.0000000000000001E-4</v>
      </c>
      <c r="G541" t="s">
        <v>60</v>
      </c>
      <c r="H541" t="s">
        <v>59</v>
      </c>
      <c r="I541" s="107" t="s">
        <v>29</v>
      </c>
      <c r="J541" s="1"/>
      <c r="P541" s="32"/>
      <c r="Q541" s="32"/>
      <c r="R541" s="32"/>
      <c r="S541" s="32"/>
      <c r="V541" s="33"/>
      <c r="W541" s="33"/>
      <c r="AD541" s="47"/>
      <c r="AE541" s="47"/>
      <c r="AF541" s="109"/>
    </row>
    <row r="542" spans="1:32">
      <c r="A542">
        <v>539</v>
      </c>
      <c r="B542" t="s">
        <v>1668</v>
      </c>
      <c r="C542" t="s">
        <v>1669</v>
      </c>
      <c r="D542" t="s">
        <v>1670</v>
      </c>
      <c r="E542" s="29">
        <v>70.41</v>
      </c>
      <c r="F542" s="105">
        <v>2.0000000000000001E-4</v>
      </c>
      <c r="G542" t="s">
        <v>60</v>
      </c>
      <c r="H542" t="s">
        <v>59</v>
      </c>
      <c r="I542" s="107" t="s">
        <v>29</v>
      </c>
      <c r="J542" s="1"/>
      <c r="P542" s="32"/>
      <c r="Q542" s="32"/>
      <c r="R542" s="32"/>
      <c r="S542" s="32"/>
      <c r="V542" s="33"/>
      <c r="W542" s="33"/>
      <c r="AD542" s="47"/>
      <c r="AE542" s="47"/>
      <c r="AF542" s="109"/>
    </row>
    <row r="543" spans="1:32">
      <c r="A543">
        <v>540</v>
      </c>
      <c r="B543" t="s">
        <v>1671</v>
      </c>
      <c r="C543" t="s">
        <v>1672</v>
      </c>
      <c r="D543" t="s">
        <v>1673</v>
      </c>
      <c r="E543" s="29">
        <v>69.52</v>
      </c>
      <c r="F543" s="105">
        <v>2.0000000000000001E-4</v>
      </c>
      <c r="G543" t="s">
        <v>60</v>
      </c>
      <c r="H543" t="s">
        <v>59</v>
      </c>
      <c r="I543" s="107" t="s">
        <v>29</v>
      </c>
      <c r="J543" s="1"/>
      <c r="P543" s="32"/>
      <c r="Q543" s="32"/>
      <c r="R543" s="32"/>
      <c r="S543" s="32"/>
      <c r="V543" s="33"/>
      <c r="W543" s="33"/>
      <c r="AD543" s="47"/>
      <c r="AE543" s="47"/>
      <c r="AF543" s="109"/>
    </row>
    <row r="544" spans="1:32">
      <c r="A544">
        <v>541</v>
      </c>
      <c r="B544" t="s">
        <v>1674</v>
      </c>
      <c r="C544" t="s">
        <v>1675</v>
      </c>
      <c r="D544" t="s">
        <v>1676</v>
      </c>
      <c r="E544" s="29">
        <v>65.59</v>
      </c>
      <c r="F544" s="105">
        <v>2.0000000000000001E-4</v>
      </c>
      <c r="G544" t="s">
        <v>60</v>
      </c>
      <c r="H544" t="s">
        <v>68</v>
      </c>
      <c r="I544" s="107" t="s">
        <v>29</v>
      </c>
      <c r="J544" s="1"/>
      <c r="P544" s="32"/>
      <c r="Q544" s="32"/>
      <c r="R544" s="32"/>
      <c r="S544" s="32"/>
      <c r="V544" s="33"/>
      <c r="W544" s="33"/>
      <c r="AD544" s="47"/>
      <c r="AE544" s="47"/>
      <c r="AF544" s="109"/>
    </row>
    <row r="545" spans="1:32">
      <c r="A545">
        <v>542</v>
      </c>
      <c r="B545" t="s">
        <v>1677</v>
      </c>
      <c r="C545" t="s">
        <v>1678</v>
      </c>
      <c r="D545" t="s">
        <v>1679</v>
      </c>
      <c r="E545" s="29">
        <v>66.760000000000005</v>
      </c>
      <c r="F545" s="105">
        <v>2.0000000000000001E-4</v>
      </c>
      <c r="G545" t="s">
        <v>60</v>
      </c>
      <c r="H545" t="s">
        <v>59</v>
      </c>
      <c r="I545" s="107" t="s">
        <v>29</v>
      </c>
      <c r="J545" s="1"/>
      <c r="P545" s="32"/>
      <c r="Q545" s="32"/>
      <c r="R545" s="32"/>
      <c r="S545" s="32"/>
      <c r="V545" s="33"/>
      <c r="W545" s="33"/>
      <c r="AD545" s="47"/>
      <c r="AE545" s="47"/>
      <c r="AF545" s="109"/>
    </row>
    <row r="546" spans="1:32">
      <c r="A546">
        <v>543</v>
      </c>
      <c r="B546" t="s">
        <v>1680</v>
      </c>
      <c r="C546" t="s">
        <v>1681</v>
      </c>
      <c r="D546" t="s">
        <v>1682</v>
      </c>
      <c r="F546" s="105">
        <v>2.0000000000000001E-4</v>
      </c>
      <c r="G546" t="s">
        <v>60</v>
      </c>
      <c r="H546" t="s">
        <v>68</v>
      </c>
      <c r="I546" s="107" t="s">
        <v>1142</v>
      </c>
      <c r="J546" s="1"/>
      <c r="P546" s="32"/>
      <c r="Q546" s="32"/>
      <c r="R546" s="32"/>
      <c r="S546" s="32"/>
      <c r="V546" s="33"/>
      <c r="W546" s="33"/>
      <c r="AD546" s="47"/>
      <c r="AE546" s="47"/>
      <c r="AF546" s="109"/>
    </row>
    <row r="547" spans="1:32">
      <c r="A547">
        <v>544</v>
      </c>
      <c r="B547" t="s">
        <v>1683</v>
      </c>
      <c r="C547" t="s">
        <v>1684</v>
      </c>
      <c r="D547" t="s">
        <v>1685</v>
      </c>
      <c r="E547" s="29">
        <v>63.94</v>
      </c>
      <c r="F547" s="105">
        <v>2.0000000000000001E-4</v>
      </c>
      <c r="G547" t="s">
        <v>60</v>
      </c>
      <c r="H547" t="s">
        <v>59</v>
      </c>
      <c r="I547" s="107" t="s">
        <v>29</v>
      </c>
      <c r="J547" s="1"/>
      <c r="P547" s="32"/>
      <c r="Q547" s="32"/>
      <c r="R547" s="32"/>
      <c r="S547" s="32"/>
      <c r="V547" s="33"/>
      <c r="W547" s="33"/>
      <c r="AD547" s="47"/>
      <c r="AE547" s="47"/>
      <c r="AF547" s="109"/>
    </row>
    <row r="548" spans="1:32">
      <c r="A548">
        <v>545</v>
      </c>
      <c r="B548" t="s">
        <v>1686</v>
      </c>
      <c r="C548" t="s">
        <v>1687</v>
      </c>
      <c r="D548" t="s">
        <v>1688</v>
      </c>
      <c r="E548" s="29">
        <v>61.45</v>
      </c>
      <c r="F548" s="105">
        <v>2.0000000000000001E-4</v>
      </c>
      <c r="G548" t="s">
        <v>60</v>
      </c>
      <c r="H548" t="s">
        <v>59</v>
      </c>
      <c r="I548" s="107" t="s">
        <v>29</v>
      </c>
      <c r="J548" s="1"/>
      <c r="P548" s="32"/>
      <c r="Q548" s="32"/>
      <c r="R548" s="32"/>
      <c r="S548" s="32"/>
      <c r="V548" s="33"/>
      <c r="W548" s="33"/>
      <c r="AD548" s="47"/>
      <c r="AE548" s="47"/>
      <c r="AF548" s="109"/>
    </row>
    <row r="549" spans="1:32">
      <c r="A549">
        <v>546</v>
      </c>
      <c r="B549" t="s">
        <v>1689</v>
      </c>
      <c r="C549" t="s">
        <v>1690</v>
      </c>
      <c r="D549" t="s">
        <v>1691</v>
      </c>
      <c r="E549" s="29">
        <v>55.65</v>
      </c>
      <c r="F549" s="105">
        <v>2.0000000000000001E-4</v>
      </c>
      <c r="G549" t="s">
        <v>60</v>
      </c>
      <c r="H549" t="s">
        <v>59</v>
      </c>
      <c r="I549" s="107" t="s">
        <v>29</v>
      </c>
      <c r="J549" s="1"/>
      <c r="P549" s="32"/>
      <c r="Q549" s="32"/>
      <c r="R549" s="32"/>
      <c r="S549" s="32"/>
      <c r="V549" s="33"/>
      <c r="W549" s="33"/>
      <c r="AD549" s="47"/>
      <c r="AE549" s="47"/>
      <c r="AF549" s="109"/>
    </row>
    <row r="550" spans="1:32">
      <c r="A550">
        <v>547</v>
      </c>
      <c r="B550" t="s">
        <v>1692</v>
      </c>
      <c r="C550" t="s">
        <v>1693</v>
      </c>
      <c r="D550" t="s">
        <v>1694</v>
      </c>
      <c r="E550" s="29">
        <v>85.05</v>
      </c>
      <c r="F550" s="105">
        <v>2.0000000000000001E-4</v>
      </c>
      <c r="G550" t="s">
        <v>60</v>
      </c>
      <c r="H550" t="s">
        <v>68</v>
      </c>
      <c r="I550" s="107" t="s">
        <v>29</v>
      </c>
      <c r="J550" s="1"/>
      <c r="P550" s="32"/>
      <c r="Q550" s="32"/>
      <c r="R550" s="32"/>
      <c r="S550" s="32"/>
      <c r="V550" s="33"/>
      <c r="W550" s="33"/>
      <c r="AD550" s="47"/>
      <c r="AE550" s="47"/>
      <c r="AF550" s="109"/>
    </row>
    <row r="551" spans="1:32">
      <c r="A551">
        <v>548</v>
      </c>
      <c r="B551" t="s">
        <v>1695</v>
      </c>
      <c r="C551" t="s">
        <v>1696</v>
      </c>
      <c r="D551" t="s">
        <v>1697</v>
      </c>
      <c r="F551" s="105">
        <v>2.0000000000000001E-4</v>
      </c>
      <c r="G551" t="s">
        <v>60</v>
      </c>
      <c r="H551" t="s">
        <v>68</v>
      </c>
      <c r="I551" s="107" t="s">
        <v>775</v>
      </c>
      <c r="J551" s="1"/>
      <c r="P551" s="32"/>
      <c r="Q551" s="32"/>
      <c r="R551" s="32"/>
      <c r="S551" s="32"/>
      <c r="V551" s="33"/>
      <c r="W551" s="33"/>
      <c r="AD551" s="47"/>
      <c r="AE551" s="47"/>
      <c r="AF551" s="109"/>
    </row>
    <row r="552" spans="1:32">
      <c r="A552">
        <v>549</v>
      </c>
      <c r="B552" t="s">
        <v>1698</v>
      </c>
      <c r="C552" t="s">
        <v>1699</v>
      </c>
      <c r="D552" t="s">
        <v>1700</v>
      </c>
      <c r="E552" s="29">
        <v>54.92</v>
      </c>
      <c r="F552" s="105">
        <v>2.0000000000000001E-4</v>
      </c>
      <c r="G552" t="s">
        <v>60</v>
      </c>
      <c r="H552" t="s">
        <v>59</v>
      </c>
      <c r="I552" s="107" t="s">
        <v>29</v>
      </c>
      <c r="J552" s="1"/>
      <c r="P552" s="32"/>
      <c r="Q552" s="32"/>
      <c r="R552" s="32"/>
      <c r="S552" s="32"/>
      <c r="V552" s="33"/>
      <c r="W552" s="33"/>
      <c r="AD552" s="47"/>
      <c r="AE552" s="47"/>
      <c r="AF552" s="109"/>
    </row>
    <row r="553" spans="1:32">
      <c r="A553">
        <v>550</v>
      </c>
      <c r="B553" t="s">
        <v>1701</v>
      </c>
      <c r="C553" t="s">
        <v>1702</v>
      </c>
      <c r="D553" t="s">
        <v>1703</v>
      </c>
      <c r="E553" s="29">
        <v>54.88</v>
      </c>
      <c r="F553" s="105">
        <v>2.0000000000000001E-4</v>
      </c>
      <c r="G553" t="s">
        <v>60</v>
      </c>
      <c r="H553" t="s">
        <v>59</v>
      </c>
      <c r="I553" s="107" t="s">
        <v>29</v>
      </c>
      <c r="J553" s="1"/>
      <c r="P553" s="32"/>
      <c r="Q553" s="32"/>
      <c r="R553" s="32"/>
      <c r="S553" s="32"/>
      <c r="V553" s="33"/>
      <c r="W553" s="33"/>
      <c r="AD553" s="47"/>
      <c r="AE553" s="47"/>
      <c r="AF553" s="109"/>
    </row>
    <row r="554" spans="1:32">
      <c r="A554">
        <v>551</v>
      </c>
      <c r="B554" t="s">
        <v>1704</v>
      </c>
      <c r="C554" t="s">
        <v>1705</v>
      </c>
      <c r="D554" t="s">
        <v>1706</v>
      </c>
      <c r="E554" s="29">
        <v>41.56</v>
      </c>
      <c r="F554" s="105">
        <v>2.0000000000000001E-4</v>
      </c>
      <c r="G554" t="s">
        <v>60</v>
      </c>
      <c r="H554" t="s">
        <v>59</v>
      </c>
      <c r="I554" s="107" t="s">
        <v>29</v>
      </c>
      <c r="J554" s="1"/>
      <c r="P554" s="32"/>
      <c r="Q554" s="32"/>
      <c r="R554" s="32"/>
      <c r="S554" s="32"/>
      <c r="V554" s="33"/>
      <c r="W554" s="33"/>
      <c r="AD554" s="47"/>
      <c r="AE554" s="47"/>
      <c r="AF554" s="109"/>
    </row>
    <row r="555" spans="1:32">
      <c r="A555">
        <v>552</v>
      </c>
      <c r="B555" t="s">
        <v>1707</v>
      </c>
      <c r="C555" t="s">
        <v>1708</v>
      </c>
      <c r="D555" t="s">
        <v>1709</v>
      </c>
      <c r="E555" s="29">
        <v>68.45</v>
      </c>
      <c r="F555" s="105">
        <v>2.0000000000000001E-4</v>
      </c>
      <c r="G555" t="s">
        <v>60</v>
      </c>
      <c r="H555" t="s">
        <v>68</v>
      </c>
      <c r="I555" s="107" t="s">
        <v>29</v>
      </c>
      <c r="J555" s="1"/>
      <c r="P555" s="32"/>
      <c r="Q555" s="32"/>
      <c r="R555" s="32"/>
      <c r="S555" s="32"/>
      <c r="V555" s="33"/>
      <c r="W555" s="33"/>
      <c r="AD555" s="47"/>
      <c r="AE555" s="47"/>
      <c r="AF555" s="109"/>
    </row>
    <row r="556" spans="1:32">
      <c r="A556">
        <v>553</v>
      </c>
      <c r="B556" t="s">
        <v>1710</v>
      </c>
      <c r="C556" t="s">
        <v>1711</v>
      </c>
      <c r="D556" t="s">
        <v>1712</v>
      </c>
      <c r="E556" s="29">
        <v>62.76</v>
      </c>
      <c r="F556" s="105">
        <v>2.0000000000000001E-4</v>
      </c>
      <c r="G556" t="s">
        <v>60</v>
      </c>
      <c r="H556" t="s">
        <v>68</v>
      </c>
      <c r="I556" s="107" t="s">
        <v>29</v>
      </c>
      <c r="J556" s="1"/>
      <c r="P556" s="32"/>
      <c r="Q556" s="32"/>
      <c r="R556" s="32"/>
      <c r="S556" s="32"/>
      <c r="V556" s="33"/>
      <c r="W556" s="33"/>
      <c r="AD556" s="47"/>
      <c r="AE556" s="47"/>
      <c r="AF556" s="109"/>
    </row>
    <row r="557" spans="1:32">
      <c r="A557">
        <v>554</v>
      </c>
      <c r="B557" t="s">
        <v>1713</v>
      </c>
      <c r="C557" t="s">
        <v>1714</v>
      </c>
      <c r="D557" t="s">
        <v>1715</v>
      </c>
      <c r="E557" s="29">
        <v>66.78</v>
      </c>
      <c r="F557" s="105">
        <v>2.0000000000000001E-4</v>
      </c>
      <c r="G557" t="s">
        <v>58</v>
      </c>
      <c r="H557" t="s">
        <v>58</v>
      </c>
      <c r="I557" s="107" t="s">
        <v>29</v>
      </c>
      <c r="J557" s="1"/>
      <c r="P557" s="32"/>
      <c r="Q557" s="32"/>
      <c r="R557" s="32"/>
      <c r="S557" s="32"/>
      <c r="V557" s="33"/>
      <c r="W557" s="33"/>
      <c r="AD557" s="47"/>
      <c r="AE557" s="47"/>
      <c r="AF557" s="109"/>
    </row>
    <row r="558" spans="1:32">
      <c r="A558">
        <v>555</v>
      </c>
      <c r="B558" t="s">
        <v>1716</v>
      </c>
      <c r="C558" t="s">
        <v>1717</v>
      </c>
      <c r="D558" t="s">
        <v>1718</v>
      </c>
      <c r="E558" s="29">
        <v>66.55</v>
      </c>
      <c r="F558" s="105">
        <v>2.0000000000000001E-4</v>
      </c>
      <c r="G558" t="s">
        <v>58</v>
      </c>
      <c r="H558" t="s">
        <v>58</v>
      </c>
      <c r="I558" s="107" t="s">
        <v>29</v>
      </c>
      <c r="J558" s="1"/>
      <c r="P558" s="32"/>
      <c r="Q558" s="32"/>
      <c r="R558" s="32"/>
      <c r="S558" s="32"/>
      <c r="V558" s="33"/>
      <c r="W558" s="33"/>
      <c r="AD558" s="47"/>
      <c r="AE558" s="47"/>
      <c r="AF558" s="109"/>
    </row>
    <row r="559" spans="1:32">
      <c r="A559">
        <v>556</v>
      </c>
      <c r="B559" t="s">
        <v>1719</v>
      </c>
      <c r="C559" t="s">
        <v>1720</v>
      </c>
      <c r="D559" t="s">
        <v>1721</v>
      </c>
      <c r="F559" s="105">
        <v>2.0000000000000001E-4</v>
      </c>
      <c r="G559" t="s">
        <v>58</v>
      </c>
      <c r="H559" t="s">
        <v>58</v>
      </c>
      <c r="I559" s="107" t="s">
        <v>775</v>
      </c>
      <c r="J559" s="1"/>
      <c r="P559" s="32"/>
      <c r="Q559" s="32"/>
      <c r="R559" s="32"/>
      <c r="S559" s="32"/>
      <c r="V559" s="33"/>
      <c r="W559" s="33"/>
      <c r="AD559" s="47"/>
      <c r="AE559" s="47"/>
      <c r="AF559" s="109"/>
    </row>
    <row r="560" spans="1:32">
      <c r="A560">
        <v>557</v>
      </c>
      <c r="B560" t="s">
        <v>1722</v>
      </c>
      <c r="C560" t="s">
        <v>1723</v>
      </c>
      <c r="D560" t="s">
        <v>1724</v>
      </c>
      <c r="E560" s="29">
        <v>48.34</v>
      </c>
      <c r="F560" s="105">
        <v>2.0000000000000001E-4</v>
      </c>
      <c r="G560" t="s">
        <v>58</v>
      </c>
      <c r="H560" t="s">
        <v>58</v>
      </c>
      <c r="I560" s="107" t="s">
        <v>29</v>
      </c>
      <c r="J560" s="1"/>
      <c r="P560" s="32"/>
      <c r="Q560" s="32"/>
      <c r="R560" s="32"/>
      <c r="S560" s="32"/>
      <c r="V560" s="33"/>
      <c r="W560" s="33"/>
      <c r="AD560" s="47"/>
      <c r="AE560" s="47"/>
      <c r="AF560" s="109"/>
    </row>
    <row r="561" spans="1:32">
      <c r="A561">
        <v>558</v>
      </c>
      <c r="B561" t="s">
        <v>1725</v>
      </c>
      <c r="C561" t="s">
        <v>1726</v>
      </c>
      <c r="D561" t="s">
        <v>1727</v>
      </c>
      <c r="E561" s="29">
        <v>67.849999999999994</v>
      </c>
      <c r="F561" s="105">
        <v>2.0000000000000001E-4</v>
      </c>
      <c r="G561" t="s">
        <v>58</v>
      </c>
      <c r="H561" t="s">
        <v>58</v>
      </c>
      <c r="I561" s="107" t="s">
        <v>29</v>
      </c>
      <c r="J561" s="1"/>
      <c r="P561" s="32"/>
      <c r="Q561" s="32"/>
      <c r="R561" s="32"/>
      <c r="S561" s="32"/>
      <c r="V561" s="33"/>
      <c r="W561" s="33"/>
      <c r="AD561" s="47"/>
      <c r="AE561" s="47"/>
      <c r="AF561" s="109"/>
    </row>
    <row r="562" spans="1:32">
      <c r="A562">
        <v>559</v>
      </c>
      <c r="B562" t="s">
        <v>1728</v>
      </c>
      <c r="C562" t="s">
        <v>1729</v>
      </c>
      <c r="D562" t="s">
        <v>1730</v>
      </c>
      <c r="E562" s="29">
        <v>54.31</v>
      </c>
      <c r="F562" s="105">
        <v>2.0000000000000001E-4</v>
      </c>
      <c r="G562" t="s">
        <v>58</v>
      </c>
      <c r="H562" t="s">
        <v>58</v>
      </c>
      <c r="I562" s="107" t="s">
        <v>29</v>
      </c>
      <c r="J562" s="1"/>
      <c r="P562" s="32"/>
      <c r="Q562" s="32"/>
      <c r="R562" s="32"/>
      <c r="S562" s="32"/>
      <c r="V562" s="33"/>
      <c r="W562" s="33"/>
      <c r="AD562" s="47"/>
      <c r="AE562" s="47"/>
      <c r="AF562" s="109"/>
    </row>
    <row r="563" spans="1:32">
      <c r="A563">
        <v>560</v>
      </c>
      <c r="B563" t="s">
        <v>1731</v>
      </c>
      <c r="C563" t="s">
        <v>1732</v>
      </c>
      <c r="D563" t="s">
        <v>1733</v>
      </c>
      <c r="E563" s="29">
        <v>67.73</v>
      </c>
      <c r="F563" s="105">
        <v>2.0000000000000001E-4</v>
      </c>
      <c r="G563" t="s">
        <v>58</v>
      </c>
      <c r="H563" t="s">
        <v>58</v>
      </c>
      <c r="I563" s="107" t="s">
        <v>29</v>
      </c>
      <c r="J563" s="1"/>
      <c r="P563" s="32"/>
      <c r="Q563" s="32"/>
      <c r="R563" s="32"/>
      <c r="S563" s="32"/>
      <c r="V563" s="33"/>
      <c r="W563" s="33"/>
      <c r="AD563" s="47"/>
      <c r="AE563" s="47"/>
      <c r="AF563" s="109"/>
    </row>
    <row r="564" spans="1:32">
      <c r="A564">
        <v>561</v>
      </c>
      <c r="B564" t="s">
        <v>1734</v>
      </c>
      <c r="C564" t="s">
        <v>1735</v>
      </c>
      <c r="D564" t="s">
        <v>1736</v>
      </c>
      <c r="E564" s="29">
        <v>71.7</v>
      </c>
      <c r="F564" s="105">
        <v>2.0000000000000001E-4</v>
      </c>
      <c r="G564" t="s">
        <v>58</v>
      </c>
      <c r="H564" t="s">
        <v>58</v>
      </c>
      <c r="I564" s="107" t="s">
        <v>29</v>
      </c>
      <c r="J564" s="1"/>
      <c r="P564" s="32"/>
      <c r="Q564" s="32"/>
      <c r="R564" s="32"/>
      <c r="S564" s="32"/>
      <c r="V564" s="33"/>
      <c r="W564" s="33"/>
      <c r="AD564" s="47"/>
      <c r="AE564" s="47"/>
      <c r="AF564" s="109"/>
    </row>
    <row r="565" spans="1:32">
      <c r="A565">
        <v>562</v>
      </c>
      <c r="B565" t="s">
        <v>1737</v>
      </c>
      <c r="C565" t="s">
        <v>1738</v>
      </c>
      <c r="D565" t="s">
        <v>1739</v>
      </c>
      <c r="E565" s="29">
        <v>79.510000000000005</v>
      </c>
      <c r="F565" s="105">
        <v>2.0000000000000001E-4</v>
      </c>
      <c r="G565" t="s">
        <v>31</v>
      </c>
      <c r="H565" t="s">
        <v>50</v>
      </c>
      <c r="I565" s="107" t="s">
        <v>29</v>
      </c>
      <c r="J565" s="1"/>
      <c r="P565" s="32"/>
      <c r="Q565" s="32"/>
      <c r="R565" s="32"/>
      <c r="S565" s="32"/>
      <c r="V565" s="33"/>
      <c r="W565" s="33"/>
      <c r="AD565" s="47"/>
      <c r="AE565" s="47"/>
      <c r="AF565" s="109"/>
    </row>
    <row r="566" spans="1:32">
      <c r="A566">
        <v>563</v>
      </c>
      <c r="B566" t="s">
        <v>1740</v>
      </c>
      <c r="C566" t="s">
        <v>1741</v>
      </c>
      <c r="D566" t="s">
        <v>1742</v>
      </c>
      <c r="E566" s="29">
        <v>56.38</v>
      </c>
      <c r="F566" s="105">
        <v>2.0000000000000001E-4</v>
      </c>
      <c r="G566" t="s">
        <v>31</v>
      </c>
      <c r="H566" t="s">
        <v>50</v>
      </c>
      <c r="I566" s="107" t="s">
        <v>29</v>
      </c>
      <c r="J566" s="1"/>
      <c r="P566" s="32"/>
      <c r="Q566" s="32"/>
      <c r="R566" s="32"/>
      <c r="S566" s="32"/>
      <c r="V566" s="33"/>
      <c r="W566" s="33"/>
      <c r="AD566" s="47"/>
      <c r="AE566" s="47"/>
      <c r="AF566" s="109"/>
    </row>
    <row r="567" spans="1:32">
      <c r="A567">
        <v>564</v>
      </c>
      <c r="B567" t="s">
        <v>1743</v>
      </c>
      <c r="C567" t="s">
        <v>1744</v>
      </c>
      <c r="D567" t="s">
        <v>1745</v>
      </c>
      <c r="F567" s="105">
        <v>2.0000000000000001E-4</v>
      </c>
      <c r="G567" t="s">
        <v>31</v>
      </c>
      <c r="H567" t="s">
        <v>30</v>
      </c>
      <c r="I567" s="107" t="s">
        <v>1142</v>
      </c>
      <c r="J567" s="1"/>
      <c r="P567" s="32"/>
      <c r="Q567" s="32"/>
      <c r="R567" s="32"/>
      <c r="S567" s="32"/>
      <c r="V567" s="33"/>
      <c r="W567" s="33"/>
      <c r="AD567" s="47"/>
      <c r="AE567" s="47"/>
      <c r="AF567" s="109"/>
    </row>
    <row r="568" spans="1:32">
      <c r="A568">
        <v>565</v>
      </c>
      <c r="B568" t="s">
        <v>1746</v>
      </c>
      <c r="C568" t="s">
        <v>1747</v>
      </c>
      <c r="D568" t="s">
        <v>1748</v>
      </c>
      <c r="F568" s="105">
        <v>2.0000000000000001E-4</v>
      </c>
      <c r="G568" t="s">
        <v>31</v>
      </c>
      <c r="H568" t="s">
        <v>40</v>
      </c>
      <c r="I568" s="107" t="s">
        <v>1142</v>
      </c>
      <c r="J568" s="1"/>
      <c r="P568" s="32"/>
      <c r="Q568" s="32"/>
      <c r="R568" s="32"/>
      <c r="S568" s="32"/>
      <c r="V568" s="33"/>
      <c r="W568" s="33"/>
      <c r="AD568" s="47"/>
      <c r="AE568" s="47"/>
      <c r="AF568" s="109"/>
    </row>
    <row r="569" spans="1:32">
      <c r="A569">
        <v>566</v>
      </c>
      <c r="B569" t="s">
        <v>1749</v>
      </c>
      <c r="C569" t="s">
        <v>1750</v>
      </c>
      <c r="D569" t="s">
        <v>1751</v>
      </c>
      <c r="E569" s="29">
        <v>71.81</v>
      </c>
      <c r="F569" s="105">
        <v>2.0000000000000001E-4</v>
      </c>
      <c r="G569" t="s">
        <v>31</v>
      </c>
      <c r="H569" t="s">
        <v>50</v>
      </c>
      <c r="I569" s="107" t="s">
        <v>29</v>
      </c>
      <c r="J569" s="1"/>
      <c r="P569" s="32"/>
      <c r="Q569" s="32"/>
      <c r="R569" s="32"/>
      <c r="S569" s="32"/>
      <c r="V569" s="33"/>
      <c r="W569" s="33"/>
      <c r="AD569" s="47"/>
      <c r="AE569" s="47"/>
      <c r="AF569" s="109"/>
    </row>
    <row r="570" spans="1:32">
      <c r="A570">
        <v>567</v>
      </c>
      <c r="B570" t="s">
        <v>1752</v>
      </c>
      <c r="C570" t="s">
        <v>1753</v>
      </c>
      <c r="D570" t="s">
        <v>1754</v>
      </c>
      <c r="E570" s="29">
        <v>38.79</v>
      </c>
      <c r="F570" s="105">
        <v>2.0000000000000001E-4</v>
      </c>
      <c r="G570" t="s">
        <v>31</v>
      </c>
      <c r="H570" t="s">
        <v>50</v>
      </c>
      <c r="I570" s="107" t="s">
        <v>29</v>
      </c>
      <c r="J570" s="1"/>
      <c r="P570" s="32"/>
      <c r="Q570" s="32"/>
      <c r="R570" s="32"/>
      <c r="S570" s="32"/>
      <c r="V570" s="33"/>
      <c r="W570" s="33"/>
      <c r="AD570" s="47"/>
      <c r="AE570" s="47"/>
      <c r="AF570" s="109"/>
    </row>
    <row r="571" spans="1:32">
      <c r="A571">
        <v>568</v>
      </c>
      <c r="B571" t="s">
        <v>1755</v>
      </c>
      <c r="C571" t="s">
        <v>1756</v>
      </c>
      <c r="D571" t="s">
        <v>1757</v>
      </c>
      <c r="E571" s="29">
        <v>34.549999999999997</v>
      </c>
      <c r="F571" s="105">
        <v>4.0000000000000002E-4</v>
      </c>
      <c r="G571" t="s">
        <v>31</v>
      </c>
      <c r="H571" t="s">
        <v>30</v>
      </c>
      <c r="I571" s="107" t="s">
        <v>29</v>
      </c>
      <c r="J571" s="1"/>
      <c r="P571" s="32"/>
      <c r="Q571" s="32"/>
      <c r="R571" s="32"/>
      <c r="S571" s="32"/>
      <c r="V571" s="33"/>
      <c r="W571" s="33"/>
      <c r="AD571" s="47"/>
      <c r="AE571" s="47"/>
      <c r="AF571" s="109"/>
    </row>
    <row r="572" spans="1:32">
      <c r="A572">
        <v>569</v>
      </c>
      <c r="B572" t="s">
        <v>1758</v>
      </c>
      <c r="C572" t="s">
        <v>1759</v>
      </c>
      <c r="D572" t="s">
        <v>1760</v>
      </c>
      <c r="E572" s="29">
        <v>44.9</v>
      </c>
      <c r="F572" s="105">
        <v>2.0000000000000001E-4</v>
      </c>
      <c r="G572" t="s">
        <v>31</v>
      </c>
      <c r="H572" t="s">
        <v>50</v>
      </c>
      <c r="I572" s="107" t="s">
        <v>29</v>
      </c>
      <c r="J572" s="1"/>
      <c r="P572" s="32"/>
      <c r="Q572" s="32"/>
      <c r="R572" s="32"/>
      <c r="S572" s="32"/>
      <c r="V572" s="33"/>
      <c r="W572" s="33"/>
      <c r="AD572" s="47"/>
      <c r="AE572" s="47"/>
      <c r="AF572" s="109"/>
    </row>
    <row r="573" spans="1:32">
      <c r="A573">
        <v>570</v>
      </c>
      <c r="B573" t="s">
        <v>1761</v>
      </c>
      <c r="C573" t="s">
        <v>1762</v>
      </c>
      <c r="D573" t="s">
        <v>1763</v>
      </c>
      <c r="E573" s="29">
        <v>62.95</v>
      </c>
      <c r="F573" s="105">
        <v>2.0000000000000001E-4</v>
      </c>
      <c r="G573" t="s">
        <v>31</v>
      </c>
      <c r="H573" t="s">
        <v>50</v>
      </c>
      <c r="I573" s="107" t="s">
        <v>29</v>
      </c>
      <c r="J573" s="1"/>
      <c r="P573" s="32"/>
      <c r="Q573" s="32"/>
      <c r="R573" s="32"/>
      <c r="S573" s="32"/>
      <c r="V573" s="33"/>
      <c r="W573" s="33"/>
      <c r="AD573" s="47"/>
      <c r="AE573" s="47"/>
      <c r="AF573" s="109"/>
    </row>
    <row r="574" spans="1:32">
      <c r="A574">
        <v>571</v>
      </c>
      <c r="B574" t="s">
        <v>1764</v>
      </c>
      <c r="C574" t="s">
        <v>1765</v>
      </c>
      <c r="D574" t="s">
        <v>1766</v>
      </c>
      <c r="E574" s="29">
        <v>53.19</v>
      </c>
      <c r="F574" s="105">
        <v>2.0000000000000001E-4</v>
      </c>
      <c r="G574" t="s">
        <v>96</v>
      </c>
      <c r="H574" t="s">
        <v>97</v>
      </c>
      <c r="I574" s="107" t="s">
        <v>98</v>
      </c>
      <c r="J574" s="1"/>
      <c r="P574" s="32"/>
      <c r="Q574" s="32"/>
      <c r="R574" s="32"/>
      <c r="S574" s="32"/>
      <c r="V574" s="33"/>
      <c r="W574" s="33"/>
      <c r="AD574" s="47"/>
      <c r="AE574" s="47"/>
      <c r="AF574" s="109"/>
    </row>
    <row r="575" spans="1:32">
      <c r="A575">
        <v>572</v>
      </c>
      <c r="B575" t="s">
        <v>1767</v>
      </c>
      <c r="C575" t="s">
        <v>1768</v>
      </c>
      <c r="D575" t="s">
        <v>1769</v>
      </c>
      <c r="F575" s="105">
        <v>2.0000000000000001E-4</v>
      </c>
      <c r="G575" t="s">
        <v>96</v>
      </c>
      <c r="H575" t="s">
        <v>97</v>
      </c>
      <c r="I575" s="107" t="s">
        <v>1142</v>
      </c>
      <c r="J575" s="1"/>
      <c r="P575" s="32"/>
      <c r="Q575" s="32"/>
      <c r="R575" s="32"/>
      <c r="S575" s="32"/>
      <c r="V575" s="33"/>
      <c r="W575" s="33"/>
      <c r="AD575" s="47"/>
      <c r="AE575" s="47"/>
      <c r="AF575" s="109"/>
    </row>
    <row r="576" spans="1:32">
      <c r="A576">
        <v>573</v>
      </c>
      <c r="B576" t="s">
        <v>1770</v>
      </c>
      <c r="C576" t="s">
        <v>1771</v>
      </c>
      <c r="D576" s="26" t="s">
        <v>1772</v>
      </c>
      <c r="E576" s="104">
        <v>64.31</v>
      </c>
      <c r="F576" s="105">
        <v>2.0000000000000001E-4</v>
      </c>
      <c r="G576" t="s">
        <v>96</v>
      </c>
      <c r="H576" t="s">
        <v>97</v>
      </c>
      <c r="I576" s="107" t="s">
        <v>98</v>
      </c>
      <c r="J576" s="1"/>
      <c r="P576" s="32"/>
      <c r="Q576" s="32"/>
      <c r="R576" s="32"/>
      <c r="S576" s="32"/>
      <c r="V576" s="33"/>
      <c r="W576" s="33"/>
      <c r="AD576" s="47"/>
      <c r="AE576" s="47"/>
      <c r="AF576" s="109"/>
    </row>
    <row r="577" spans="1:32">
      <c r="A577">
        <v>574</v>
      </c>
      <c r="B577" t="s">
        <v>1773</v>
      </c>
      <c r="C577" t="s">
        <v>1774</v>
      </c>
      <c r="D577" s="26" t="s">
        <v>1775</v>
      </c>
      <c r="E577" s="104">
        <v>59.86</v>
      </c>
      <c r="F577" s="105">
        <v>2.0000000000000001E-4</v>
      </c>
      <c r="G577" t="s">
        <v>96</v>
      </c>
      <c r="H577" t="s">
        <v>97</v>
      </c>
      <c r="I577" s="107" t="s">
        <v>98</v>
      </c>
      <c r="J577" s="1"/>
      <c r="P577" s="32"/>
      <c r="Q577" s="32"/>
      <c r="R577" s="32"/>
      <c r="S577" s="32"/>
      <c r="V577" s="33"/>
      <c r="W577" s="33"/>
      <c r="AD577" s="47"/>
      <c r="AE577" s="47"/>
      <c r="AF577" s="109"/>
    </row>
    <row r="578" spans="1:32">
      <c r="A578">
        <v>575</v>
      </c>
      <c r="B578" t="s">
        <v>1776</v>
      </c>
      <c r="C578" t="s">
        <v>1777</v>
      </c>
      <c r="D578" t="s">
        <v>1778</v>
      </c>
      <c r="E578" s="29">
        <v>61.83</v>
      </c>
      <c r="F578" s="105">
        <v>2.0000000000000001E-4</v>
      </c>
      <c r="G578" t="s">
        <v>48</v>
      </c>
      <c r="H578" t="s">
        <v>49</v>
      </c>
      <c r="I578" s="107" t="s">
        <v>29</v>
      </c>
      <c r="J578" s="1"/>
      <c r="P578" s="32"/>
      <c r="Q578" s="32"/>
      <c r="R578" s="32"/>
      <c r="S578" s="32"/>
      <c r="V578" s="33"/>
      <c r="W578" s="33"/>
      <c r="AD578" s="47"/>
      <c r="AE578" s="47"/>
      <c r="AF578" s="109"/>
    </row>
    <row r="579" spans="1:32">
      <c r="A579">
        <v>576</v>
      </c>
      <c r="B579" t="s">
        <v>1779</v>
      </c>
      <c r="C579" t="s">
        <v>1780</v>
      </c>
      <c r="D579" t="s">
        <v>1781</v>
      </c>
      <c r="E579" s="29">
        <v>59.98</v>
      </c>
      <c r="F579" s="105">
        <v>2.0000000000000001E-4</v>
      </c>
      <c r="G579" t="s">
        <v>48</v>
      </c>
      <c r="H579" t="s">
        <v>49</v>
      </c>
      <c r="I579" s="107" t="s">
        <v>29</v>
      </c>
      <c r="J579" s="1"/>
      <c r="P579" s="32"/>
      <c r="Q579" s="32"/>
      <c r="R579" s="32"/>
      <c r="S579" s="32"/>
      <c r="V579" s="33"/>
      <c r="W579" s="33"/>
      <c r="AD579" s="47"/>
      <c r="AE579" s="47"/>
      <c r="AF579" s="109"/>
    </row>
    <row r="580" spans="1:32">
      <c r="A580">
        <v>577</v>
      </c>
      <c r="B580" t="s">
        <v>1782</v>
      </c>
      <c r="C580" t="s">
        <v>1783</v>
      </c>
      <c r="D580" t="s">
        <v>1784</v>
      </c>
      <c r="E580" s="29">
        <v>50.23</v>
      </c>
      <c r="F580" s="105">
        <v>2.0000000000000001E-4</v>
      </c>
      <c r="G580" t="s">
        <v>48</v>
      </c>
      <c r="H580" t="s">
        <v>88</v>
      </c>
      <c r="I580" s="107" t="s">
        <v>29</v>
      </c>
      <c r="J580" s="1"/>
      <c r="P580" s="32"/>
      <c r="Q580" s="32"/>
      <c r="R580" s="32"/>
      <c r="S580" s="32"/>
      <c r="V580" s="33"/>
      <c r="W580" s="33"/>
      <c r="AD580" s="47"/>
      <c r="AE580" s="47"/>
      <c r="AF580" s="109"/>
    </row>
    <row r="581" spans="1:32">
      <c r="A581">
        <v>578</v>
      </c>
      <c r="B581" t="s">
        <v>1785</v>
      </c>
      <c r="C581" t="s">
        <v>1786</v>
      </c>
      <c r="D581" t="s">
        <v>1787</v>
      </c>
      <c r="F581" s="105">
        <v>2.0000000000000001E-4</v>
      </c>
      <c r="G581" t="s">
        <v>48</v>
      </c>
      <c r="H581" t="s">
        <v>49</v>
      </c>
      <c r="I581" s="107" t="s">
        <v>775</v>
      </c>
      <c r="J581" s="1"/>
      <c r="P581" s="32"/>
      <c r="Q581" s="32"/>
      <c r="R581" s="32"/>
      <c r="S581" s="32"/>
      <c r="V581" s="33"/>
      <c r="W581" s="33"/>
      <c r="AD581" s="47"/>
      <c r="AE581" s="47"/>
      <c r="AF581" s="109"/>
    </row>
    <row r="582" spans="1:32">
      <c r="A582">
        <v>579</v>
      </c>
      <c r="B582" t="s">
        <v>1788</v>
      </c>
      <c r="C582" t="s">
        <v>1789</v>
      </c>
      <c r="D582" t="s">
        <v>1790</v>
      </c>
      <c r="E582" s="29">
        <v>55.35</v>
      </c>
      <c r="F582" s="105">
        <v>2.0000000000000001E-4</v>
      </c>
      <c r="G582" t="s">
        <v>48</v>
      </c>
      <c r="H582" t="s">
        <v>88</v>
      </c>
      <c r="I582" s="107" t="s">
        <v>29</v>
      </c>
      <c r="J582" s="1"/>
      <c r="P582" s="32"/>
      <c r="Q582" s="32"/>
      <c r="R582" s="32"/>
      <c r="S582" s="32"/>
      <c r="V582" s="33"/>
      <c r="W582" s="33"/>
      <c r="AD582" s="47"/>
      <c r="AE582" s="47"/>
      <c r="AF582" s="109"/>
    </row>
    <row r="583" spans="1:32">
      <c r="A583">
        <v>580</v>
      </c>
      <c r="B583" t="s">
        <v>1791</v>
      </c>
      <c r="C583" t="s">
        <v>1792</v>
      </c>
      <c r="D583" t="s">
        <v>1793</v>
      </c>
      <c r="E583" s="29">
        <v>74.03</v>
      </c>
      <c r="F583" s="105">
        <v>2.0000000000000001E-4</v>
      </c>
      <c r="G583" t="s">
        <v>48</v>
      </c>
      <c r="H583" t="s">
        <v>88</v>
      </c>
      <c r="I583" s="107" t="s">
        <v>29</v>
      </c>
      <c r="J583" s="1"/>
      <c r="P583" s="32"/>
      <c r="Q583" s="32"/>
      <c r="R583" s="32"/>
      <c r="S583" s="32"/>
      <c r="V583" s="33"/>
      <c r="W583" s="33"/>
      <c r="AD583" s="47"/>
      <c r="AE583" s="47"/>
      <c r="AF583" s="109"/>
    </row>
    <row r="584" spans="1:32">
      <c r="A584">
        <v>581</v>
      </c>
      <c r="B584" t="s">
        <v>1794</v>
      </c>
      <c r="C584" t="s">
        <v>1795</v>
      </c>
      <c r="D584" t="s">
        <v>1796</v>
      </c>
      <c r="E584" s="29">
        <v>58.07</v>
      </c>
      <c r="F584" s="105">
        <v>2.0000000000000001E-4</v>
      </c>
      <c r="G584" t="s">
        <v>48</v>
      </c>
      <c r="H584" t="s">
        <v>49</v>
      </c>
      <c r="I584" s="107" t="s">
        <v>29</v>
      </c>
      <c r="J584" s="1"/>
      <c r="P584" s="32"/>
      <c r="Q584" s="32"/>
      <c r="R584" s="32"/>
      <c r="S584" s="32"/>
      <c r="V584" s="33"/>
      <c r="W584" s="33"/>
      <c r="AD584" s="47"/>
      <c r="AE584" s="47"/>
      <c r="AF584" s="109"/>
    </row>
    <row r="585" spans="1:32">
      <c r="A585">
        <v>582</v>
      </c>
      <c r="B585" t="s">
        <v>1797</v>
      </c>
      <c r="C585" t="s">
        <v>1798</v>
      </c>
      <c r="D585" t="s">
        <v>1799</v>
      </c>
      <c r="E585" s="29">
        <v>59.9</v>
      </c>
      <c r="F585" s="105">
        <v>2.0000000000000001E-4</v>
      </c>
      <c r="G585" t="s">
        <v>48</v>
      </c>
      <c r="H585" t="s">
        <v>49</v>
      </c>
      <c r="I585" s="107" t="s">
        <v>29</v>
      </c>
      <c r="J585" s="1"/>
      <c r="P585" s="32"/>
      <c r="Q585" s="32"/>
      <c r="R585" s="32"/>
      <c r="S585" s="32"/>
      <c r="V585" s="33"/>
      <c r="W585" s="33"/>
      <c r="AD585" s="47"/>
      <c r="AE585" s="47"/>
      <c r="AF585" s="109"/>
    </row>
    <row r="586" spans="1:32">
      <c r="A586">
        <v>583</v>
      </c>
      <c r="B586" t="s">
        <v>1800</v>
      </c>
      <c r="C586" t="s">
        <v>1801</v>
      </c>
      <c r="D586" t="s">
        <v>1802</v>
      </c>
      <c r="E586" s="29">
        <v>70.44</v>
      </c>
      <c r="F586" s="105">
        <v>2.0000000000000001E-4</v>
      </c>
      <c r="G586" t="s">
        <v>48</v>
      </c>
      <c r="H586" t="s">
        <v>88</v>
      </c>
      <c r="I586" s="107" t="s">
        <v>29</v>
      </c>
      <c r="J586" s="1"/>
      <c r="P586" s="32"/>
      <c r="Q586" s="32"/>
      <c r="R586" s="32"/>
      <c r="S586" s="32"/>
      <c r="V586" s="33"/>
      <c r="W586" s="33"/>
      <c r="AD586" s="47"/>
      <c r="AE586" s="47"/>
      <c r="AF586" s="109"/>
    </row>
    <row r="587" spans="1:32">
      <c r="A587">
        <v>584</v>
      </c>
      <c r="B587" t="s">
        <v>1803</v>
      </c>
      <c r="C587" t="s">
        <v>1804</v>
      </c>
      <c r="D587" t="s">
        <v>1805</v>
      </c>
      <c r="E587" s="29">
        <v>50.29</v>
      </c>
      <c r="F587" s="105">
        <v>2.0000000000000001E-4</v>
      </c>
      <c r="G587" t="s">
        <v>100</v>
      </c>
      <c r="H587" t="s">
        <v>99</v>
      </c>
      <c r="I587" s="107" t="s">
        <v>29</v>
      </c>
      <c r="J587" s="1"/>
      <c r="P587" s="32"/>
      <c r="Q587" s="32"/>
      <c r="R587" s="32"/>
      <c r="S587" s="32"/>
      <c r="V587" s="33"/>
      <c r="W587" s="33"/>
      <c r="AD587" s="47"/>
      <c r="AE587" s="47"/>
      <c r="AF587" s="109"/>
    </row>
    <row r="588" spans="1:32">
      <c r="A588">
        <v>585</v>
      </c>
      <c r="B588" t="s">
        <v>1806</v>
      </c>
      <c r="C588" t="s">
        <v>1807</v>
      </c>
      <c r="D588" t="s">
        <v>1808</v>
      </c>
      <c r="E588" s="29">
        <v>75.27</v>
      </c>
      <c r="F588" s="105">
        <v>2.0000000000000001E-4</v>
      </c>
      <c r="G588" t="s">
        <v>100</v>
      </c>
      <c r="H588" t="s">
        <v>99</v>
      </c>
      <c r="I588" s="107" t="s">
        <v>29</v>
      </c>
      <c r="J588" s="1"/>
      <c r="P588" s="32"/>
      <c r="Q588" s="32"/>
      <c r="R588" s="32"/>
      <c r="S588" s="32"/>
      <c r="V588" s="33"/>
      <c r="W588" s="33"/>
      <c r="AD588" s="47"/>
      <c r="AE588" s="47"/>
      <c r="AF588" s="109"/>
    </row>
    <row r="589" spans="1:32">
      <c r="A589">
        <v>586</v>
      </c>
      <c r="B589" t="s">
        <v>1809</v>
      </c>
      <c r="C589" t="s">
        <v>1810</v>
      </c>
      <c r="D589" t="s">
        <v>1811</v>
      </c>
      <c r="E589" s="29">
        <v>60.36</v>
      </c>
      <c r="F589" s="105">
        <v>2.0000000000000001E-4</v>
      </c>
      <c r="G589" t="s">
        <v>100</v>
      </c>
      <c r="H589" t="s">
        <v>99</v>
      </c>
      <c r="I589" s="107" t="s">
        <v>29</v>
      </c>
      <c r="J589" s="1"/>
      <c r="P589" s="32"/>
      <c r="Q589" s="32"/>
      <c r="R589" s="32"/>
      <c r="S589" s="32"/>
      <c r="V589" s="33"/>
      <c r="W589" s="33"/>
      <c r="AD589" s="47"/>
      <c r="AE589" s="47"/>
      <c r="AF589" s="109"/>
    </row>
    <row r="590" spans="1:32">
      <c r="A590">
        <v>587</v>
      </c>
      <c r="B590" t="s">
        <v>1812</v>
      </c>
      <c r="C590" t="s">
        <v>1813</v>
      </c>
      <c r="D590" t="s">
        <v>1814</v>
      </c>
      <c r="E590" s="29">
        <v>81.2</v>
      </c>
      <c r="F590" s="105">
        <v>2.0000000000000001E-4</v>
      </c>
      <c r="G590" t="s">
        <v>100</v>
      </c>
      <c r="H590" t="s">
        <v>99</v>
      </c>
      <c r="I590" s="107" t="s">
        <v>29</v>
      </c>
      <c r="J590" s="1"/>
      <c r="P590" s="32"/>
      <c r="Q590" s="32"/>
      <c r="R590" s="32"/>
      <c r="S590" s="32"/>
      <c r="V590" s="33"/>
      <c r="W590" s="33"/>
      <c r="AD590" s="47"/>
      <c r="AE590" s="47"/>
      <c r="AF590" s="109"/>
    </row>
    <row r="591" spans="1:32">
      <c r="A591">
        <v>588</v>
      </c>
      <c r="B591" t="s">
        <v>1815</v>
      </c>
      <c r="C591" t="s">
        <v>1816</v>
      </c>
      <c r="D591" t="s">
        <v>1817</v>
      </c>
      <c r="E591" s="29">
        <v>88.54</v>
      </c>
      <c r="F591" s="105">
        <v>2.0000000000000001E-4</v>
      </c>
      <c r="G591" t="s">
        <v>100</v>
      </c>
      <c r="H591" t="s">
        <v>99</v>
      </c>
      <c r="I591" s="107" t="s">
        <v>29</v>
      </c>
      <c r="J591" s="1"/>
      <c r="P591" s="32"/>
      <c r="Q591" s="32"/>
      <c r="R591" s="32"/>
      <c r="S591" s="32"/>
      <c r="V591" s="33"/>
      <c r="W591" s="33"/>
      <c r="AD591" s="47"/>
      <c r="AE591" s="47"/>
      <c r="AF591" s="109"/>
    </row>
    <row r="592" spans="1:32">
      <c r="A592">
        <v>589</v>
      </c>
      <c r="B592" t="s">
        <v>1818</v>
      </c>
      <c r="C592" t="s">
        <v>1819</v>
      </c>
      <c r="D592" t="s">
        <v>1820</v>
      </c>
      <c r="E592" s="29">
        <v>33.39</v>
      </c>
      <c r="F592" s="105">
        <v>2.0000000000000001E-4</v>
      </c>
      <c r="G592" t="s">
        <v>100</v>
      </c>
      <c r="H592" t="s">
        <v>107</v>
      </c>
      <c r="I592" s="107" t="s">
        <v>29</v>
      </c>
      <c r="J592" s="1"/>
      <c r="P592" s="32"/>
      <c r="Q592" s="32"/>
      <c r="R592" s="32"/>
      <c r="S592" s="32"/>
      <c r="V592" s="33"/>
      <c r="W592" s="33"/>
      <c r="AD592" s="47"/>
      <c r="AE592" s="47"/>
      <c r="AF592" s="109"/>
    </row>
    <row r="593" spans="1:32">
      <c r="A593">
        <v>590</v>
      </c>
      <c r="B593" t="s">
        <v>1821</v>
      </c>
      <c r="C593" t="s">
        <v>1822</v>
      </c>
      <c r="D593" t="s">
        <v>1823</v>
      </c>
      <c r="E593" s="29">
        <v>56.35</v>
      </c>
      <c r="F593" s="105">
        <v>2.0000000000000001E-4</v>
      </c>
      <c r="G593" t="s">
        <v>100</v>
      </c>
      <c r="H593" t="s">
        <v>107</v>
      </c>
      <c r="I593" s="107" t="s">
        <v>29</v>
      </c>
      <c r="J593" s="1"/>
      <c r="P593" s="32"/>
      <c r="Q593" s="32"/>
      <c r="R593" s="32"/>
      <c r="S593" s="32"/>
      <c r="V593" s="33"/>
      <c r="W593" s="33"/>
      <c r="AD593" s="47"/>
      <c r="AE593" s="47"/>
      <c r="AF593" s="109"/>
    </row>
    <row r="594" spans="1:32">
      <c r="A594">
        <v>591</v>
      </c>
      <c r="B594" t="s">
        <v>1824</v>
      </c>
      <c r="C594" t="s">
        <v>1825</v>
      </c>
      <c r="D594" t="s">
        <v>1826</v>
      </c>
      <c r="E594" s="29">
        <v>73.19</v>
      </c>
      <c r="F594" s="105">
        <v>2.0000000000000001E-4</v>
      </c>
      <c r="G594" t="s">
        <v>100</v>
      </c>
      <c r="H594" t="s">
        <v>99</v>
      </c>
      <c r="I594" s="107" t="s">
        <v>29</v>
      </c>
      <c r="J594" s="1"/>
      <c r="P594" s="32"/>
      <c r="Q594" s="32"/>
      <c r="R594" s="32"/>
      <c r="S594" s="32"/>
      <c r="V594" s="33"/>
      <c r="W594" s="33"/>
      <c r="AD594" s="47"/>
      <c r="AE594" s="47"/>
      <c r="AF594" s="109"/>
    </row>
    <row r="595" spans="1:32">
      <c r="A595">
        <v>592</v>
      </c>
      <c r="B595" t="s">
        <v>1827</v>
      </c>
      <c r="C595" t="s">
        <v>1828</v>
      </c>
      <c r="D595" t="s">
        <v>1829</v>
      </c>
      <c r="E595" s="29">
        <v>81.010000000000005</v>
      </c>
      <c r="F595" s="105">
        <v>2.0000000000000001E-4</v>
      </c>
      <c r="G595" t="s">
        <v>100</v>
      </c>
      <c r="H595" t="s">
        <v>114</v>
      </c>
      <c r="I595" s="107" t="s">
        <v>29</v>
      </c>
      <c r="J595" s="1"/>
      <c r="P595" s="32"/>
      <c r="Q595" s="32"/>
      <c r="R595" s="32"/>
      <c r="S595" s="32"/>
      <c r="V595" s="33"/>
      <c r="W595" s="33"/>
      <c r="AD595" s="47"/>
      <c r="AE595" s="47"/>
      <c r="AF595" s="109"/>
    </row>
    <row r="596" spans="1:32">
      <c r="A596">
        <v>593</v>
      </c>
      <c r="B596" t="s">
        <v>1830</v>
      </c>
      <c r="C596" t="s">
        <v>1831</v>
      </c>
      <c r="D596" t="s">
        <v>1832</v>
      </c>
      <c r="E596" s="29">
        <v>54.87</v>
      </c>
      <c r="F596" s="105">
        <v>1E-4</v>
      </c>
      <c r="G596" t="s">
        <v>27</v>
      </c>
      <c r="H596" t="s">
        <v>39</v>
      </c>
      <c r="I596" s="107" t="s">
        <v>29</v>
      </c>
      <c r="J596" s="1"/>
      <c r="P596" s="32"/>
      <c r="Q596" s="32"/>
      <c r="R596" s="32"/>
      <c r="S596" s="32"/>
      <c r="V596" s="33"/>
      <c r="W596" s="33"/>
      <c r="AD596" s="47"/>
      <c r="AE596" s="47"/>
      <c r="AF596" s="109"/>
    </row>
    <row r="597" spans="1:32">
      <c r="A597">
        <v>594</v>
      </c>
      <c r="B597" t="s">
        <v>1833</v>
      </c>
      <c r="C597" t="s">
        <v>1834</v>
      </c>
      <c r="D597" t="s">
        <v>1835</v>
      </c>
      <c r="E597" s="29">
        <v>71.150000000000006</v>
      </c>
      <c r="F597" s="105">
        <v>1E-4</v>
      </c>
      <c r="G597" t="s">
        <v>60</v>
      </c>
      <c r="H597" t="s">
        <v>59</v>
      </c>
      <c r="I597" s="107" t="s">
        <v>29</v>
      </c>
      <c r="J597" s="1"/>
      <c r="P597" s="32"/>
      <c r="Q597" s="32"/>
      <c r="R597" s="32"/>
      <c r="S597" s="32"/>
      <c r="V597" s="33"/>
      <c r="W597" s="33"/>
      <c r="AD597" s="47"/>
      <c r="AE597" s="47"/>
      <c r="AF597" s="109"/>
    </row>
    <row r="598" spans="1:32">
      <c r="A598">
        <v>595</v>
      </c>
      <c r="B598" t="s">
        <v>1836</v>
      </c>
      <c r="C598" t="s">
        <v>1837</v>
      </c>
      <c r="D598" t="s">
        <v>1838</v>
      </c>
      <c r="E598" s="29">
        <v>84.13</v>
      </c>
      <c r="F598" s="105">
        <v>1E-4</v>
      </c>
      <c r="G598" t="s">
        <v>58</v>
      </c>
      <c r="H598" t="s">
        <v>58</v>
      </c>
      <c r="I598" s="107" t="s">
        <v>29</v>
      </c>
      <c r="J598" s="1"/>
      <c r="P598" s="32"/>
      <c r="Q598" s="32"/>
      <c r="R598" s="32"/>
      <c r="S598" s="32"/>
      <c r="V598" s="33"/>
      <c r="W598" s="33"/>
      <c r="AD598" s="47"/>
      <c r="AE598" s="47"/>
      <c r="AF598" s="109"/>
    </row>
    <row r="599" spans="1:32">
      <c r="A599">
        <v>596</v>
      </c>
      <c r="B599" t="s">
        <v>1839</v>
      </c>
      <c r="C599" t="s">
        <v>1840</v>
      </c>
      <c r="D599" t="s">
        <v>1841</v>
      </c>
      <c r="E599" s="29">
        <v>38.18</v>
      </c>
      <c r="F599" s="105">
        <v>1E-4</v>
      </c>
      <c r="G599" t="s">
        <v>58</v>
      </c>
      <c r="H599" t="s">
        <v>58</v>
      </c>
      <c r="I599" s="107" t="s">
        <v>29</v>
      </c>
      <c r="J599" s="1"/>
      <c r="P599" s="32"/>
      <c r="Q599" s="32"/>
      <c r="R599" s="32"/>
      <c r="S599" s="32"/>
      <c r="V599" s="33"/>
      <c r="W599" s="33"/>
      <c r="AD599" s="47"/>
      <c r="AE599" s="47"/>
      <c r="AF599" s="109"/>
    </row>
    <row r="600" spans="1:32">
      <c r="A600">
        <v>597</v>
      </c>
      <c r="B600" t="s">
        <v>1842</v>
      </c>
      <c r="C600" t="s">
        <v>1843</v>
      </c>
      <c r="D600" t="s">
        <v>1844</v>
      </c>
      <c r="E600" s="29">
        <v>63.78</v>
      </c>
      <c r="F600" s="105">
        <v>1E-4</v>
      </c>
      <c r="G600" t="s">
        <v>31</v>
      </c>
      <c r="H600" t="s">
        <v>50</v>
      </c>
      <c r="I600" s="107" t="s">
        <v>29</v>
      </c>
      <c r="J600" s="1"/>
      <c r="P600" s="32"/>
      <c r="Q600" s="32"/>
      <c r="R600" s="32"/>
      <c r="S600" s="32"/>
      <c r="V600" s="33"/>
      <c r="W600" s="33"/>
      <c r="AD600" s="47"/>
      <c r="AE600" s="47"/>
      <c r="AF600" s="109"/>
    </row>
    <row r="601" spans="1:32">
      <c r="A601">
        <v>598</v>
      </c>
      <c r="B601" t="s">
        <v>1845</v>
      </c>
      <c r="C601" t="s">
        <v>1846</v>
      </c>
      <c r="D601" t="s">
        <v>1847</v>
      </c>
      <c r="E601" s="29">
        <v>68.239999999999995</v>
      </c>
      <c r="F601" s="105">
        <v>1E-4</v>
      </c>
      <c r="G601" t="s">
        <v>96</v>
      </c>
      <c r="H601" t="s">
        <v>97</v>
      </c>
      <c r="I601" s="107" t="s">
        <v>98</v>
      </c>
      <c r="J601" s="1"/>
      <c r="P601" s="32"/>
      <c r="Q601" s="32"/>
      <c r="R601" s="32"/>
      <c r="S601" s="32"/>
      <c r="V601" s="33"/>
      <c r="W601" s="33"/>
      <c r="AD601" s="47"/>
      <c r="AE601" s="47"/>
      <c r="AF601" s="109"/>
    </row>
    <row r="602" spans="1:32">
      <c r="A602">
        <v>599</v>
      </c>
      <c r="B602" t="s">
        <v>1848</v>
      </c>
      <c r="C602" t="s">
        <v>1849</v>
      </c>
      <c r="D602" t="s">
        <v>1850</v>
      </c>
      <c r="E602" s="29">
        <v>70.25</v>
      </c>
      <c r="F602" s="105">
        <v>1E-4</v>
      </c>
      <c r="G602" t="s">
        <v>100</v>
      </c>
      <c r="H602" t="s">
        <v>114</v>
      </c>
      <c r="I602" s="107" t="s">
        <v>29</v>
      </c>
      <c r="J602" s="1"/>
      <c r="P602" s="32"/>
      <c r="Q602" s="32"/>
      <c r="R602" s="32"/>
      <c r="S602" s="32"/>
      <c r="V602" s="33"/>
      <c r="W602" s="33"/>
      <c r="AF602" s="109"/>
    </row>
    <row r="603" spans="1:32">
      <c r="A603">
        <v>600</v>
      </c>
      <c r="B603" t="s">
        <v>1851</v>
      </c>
      <c r="C603" t="s">
        <v>1852</v>
      </c>
      <c r="D603" t="s">
        <v>1853</v>
      </c>
      <c r="E603" s="29">
        <v>83.89</v>
      </c>
      <c r="F603" s="105">
        <v>1E-4</v>
      </c>
      <c r="G603" t="s">
        <v>100</v>
      </c>
      <c r="H603" t="s">
        <v>99</v>
      </c>
      <c r="I603" s="107" t="s">
        <v>29</v>
      </c>
      <c r="J603" s="1"/>
      <c r="P603" s="32"/>
      <c r="Q603" s="32"/>
      <c r="R603" s="32"/>
      <c r="S603" s="32"/>
      <c r="V603" s="33"/>
      <c r="W603" s="33"/>
      <c r="AF603" s="109"/>
    </row>
  </sheetData>
  <autoFilter ref="B1:P603" xr:uid="{00000000-0009-0000-0000-000000000000}">
    <sortState xmlns:xlrd2="http://schemas.microsoft.com/office/spreadsheetml/2017/richdata2" ref="B5:P599">
      <sortCondition descending="1" ref="F1:F603"/>
    </sortState>
  </autoFilter>
  <dataValidations count="1">
    <dataValidation type="list" allowBlank="1" showInputMessage="1" showErrorMessage="1" sqref="I2:I603" xr:uid="{843F83EE-9DF4-4B16-BEE9-F43AF0D5FE07}">
      <formula1>"Yes,No,No Data,No Selection"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E76B-260D-40F3-8DA6-96F71477EB27}">
  <sheetPr>
    <tabColor theme="3" tint="0.749992370372631"/>
  </sheetPr>
  <dimension ref="B1:F22"/>
  <sheetViews>
    <sheetView workbookViewId="0">
      <selection activeCell="D31" sqref="D31"/>
    </sheetView>
  </sheetViews>
  <sheetFormatPr defaultRowHeight="15"/>
  <cols>
    <col min="2" max="2" width="40" customWidth="1"/>
    <col min="3" max="3" width="7.140625" bestFit="1" customWidth="1"/>
    <col min="4" max="4" width="12.85546875" customWidth="1"/>
    <col min="5" max="5" width="18.42578125" customWidth="1"/>
    <col min="6" max="6" width="25" customWidth="1"/>
  </cols>
  <sheetData>
    <row r="1" spans="2:6">
      <c r="B1" s="102" t="s">
        <v>5</v>
      </c>
      <c r="C1" s="102"/>
      <c r="D1" s="102" t="s">
        <v>1854</v>
      </c>
      <c r="E1" s="102" t="s">
        <v>1855</v>
      </c>
      <c r="F1" s="102" t="s">
        <v>1856</v>
      </c>
    </row>
    <row r="2" spans="2:6">
      <c r="B2" t="s">
        <v>30</v>
      </c>
      <c r="C2">
        <v>0.11949999999999998</v>
      </c>
      <c r="D2" s="24">
        <f>C2/$C$22</f>
        <v>0.11999196706496633</v>
      </c>
      <c r="E2" s="24">
        <v>0.125380337844927</v>
      </c>
      <c r="F2" s="24">
        <f>SUM('Portfolio Board'!AF2:AF7)</f>
        <v>0.11999196706496632</v>
      </c>
    </row>
    <row r="3" spans="2:6">
      <c r="B3" t="s">
        <v>40</v>
      </c>
      <c r="C3">
        <v>6.5799999999999997E-2</v>
      </c>
      <c r="D3" s="24">
        <f t="shared" ref="D3:F21" si="0">C3/$C$22</f>
        <v>6.6070890651671849E-2</v>
      </c>
      <c r="E3" s="24">
        <v>6.9037876403315476E-2</v>
      </c>
      <c r="F3" s="24">
        <v>6.6070890651671849E-2</v>
      </c>
    </row>
    <row r="4" spans="2:6">
      <c r="B4" t="s">
        <v>50</v>
      </c>
      <c r="C4">
        <v>5.2600000000000008E-2</v>
      </c>
      <c r="D4" s="24">
        <f t="shared" si="0"/>
        <v>5.2816547846169293E-2</v>
      </c>
      <c r="E4" s="24">
        <v>5.5188332808729409E-2</v>
      </c>
      <c r="F4" s="24">
        <v>5.2816547846169293E-2</v>
      </c>
    </row>
    <row r="5" spans="2:6">
      <c r="B5" t="s">
        <v>59</v>
      </c>
      <c r="C5">
        <v>0.12140000000000009</v>
      </c>
      <c r="D5" s="24">
        <f t="shared" si="0"/>
        <v>0.12189978913545545</v>
      </c>
      <c r="E5" s="24">
        <v>0.1273738327562691</v>
      </c>
      <c r="F5" s="24">
        <v>0.12189978913545545</v>
      </c>
    </row>
    <row r="6" spans="2:6">
      <c r="B6" t="s">
        <v>68</v>
      </c>
      <c r="C6">
        <v>5.8300000000000005E-2</v>
      </c>
      <c r="D6" s="24">
        <f t="shared" si="0"/>
        <v>5.8540014057636307E-2</v>
      </c>
      <c r="E6" s="24">
        <v>6.1168817542755202E-2</v>
      </c>
      <c r="F6" s="24">
        <v>5.8540014057636307E-2</v>
      </c>
    </row>
    <row r="7" spans="2:6">
      <c r="B7" t="s">
        <v>58</v>
      </c>
      <c r="C7">
        <v>0.12950000000000006</v>
      </c>
      <c r="D7" s="24">
        <f t="shared" si="0"/>
        <v>0.13003313585701379</v>
      </c>
      <c r="E7" s="24">
        <v>0.13587241632567415</v>
      </c>
      <c r="F7" s="24">
        <v>0.13003313585701379</v>
      </c>
    </row>
    <row r="8" spans="2:6">
      <c r="B8" t="s">
        <v>49</v>
      </c>
      <c r="C8">
        <v>9.0000000000000011E-2</v>
      </c>
      <c r="D8" s="24">
        <f t="shared" si="0"/>
        <v>9.0370519128426544E-2</v>
      </c>
      <c r="E8" s="24">
        <v>9.4428706326723302E-2</v>
      </c>
      <c r="F8" s="24">
        <v>9.0370519128426544E-2</v>
      </c>
    </row>
    <row r="9" spans="2:6">
      <c r="B9" t="s">
        <v>88</v>
      </c>
      <c r="C9">
        <v>1.0400000000000003E-2</v>
      </c>
      <c r="D9" s="24">
        <f t="shared" si="0"/>
        <v>1.0442815543729292E-2</v>
      </c>
      <c r="E9" s="24">
        <v>1.0911761619976918E-2</v>
      </c>
      <c r="F9" s="24">
        <v>1.0442815543729292E-2</v>
      </c>
    </row>
    <row r="10" spans="2:6">
      <c r="B10" t="s">
        <v>99</v>
      </c>
      <c r="C10">
        <v>5.609999999999999E-2</v>
      </c>
      <c r="D10" s="24">
        <f t="shared" si="0"/>
        <v>5.6330956923385862E-2</v>
      </c>
      <c r="E10" s="24">
        <v>5.8860560276990846E-2</v>
      </c>
      <c r="F10" s="24">
        <v>5.6330956923385862E-2</v>
      </c>
    </row>
    <row r="11" spans="2:6">
      <c r="B11" t="s">
        <v>107</v>
      </c>
      <c r="C11">
        <v>1.4499999999999996E-2</v>
      </c>
      <c r="D11" s="24">
        <f t="shared" si="0"/>
        <v>1.4559694748468716E-2</v>
      </c>
      <c r="E11" s="24">
        <v>1.5213513797083193E-2</v>
      </c>
      <c r="F11" s="24">
        <v>1.4559694748468716E-2</v>
      </c>
    </row>
    <row r="12" spans="2:6">
      <c r="B12" t="s">
        <v>114</v>
      </c>
      <c r="C12">
        <v>8.2000000000000007E-3</v>
      </c>
      <c r="D12" s="24">
        <f t="shared" si="0"/>
        <v>8.233758409478863E-3</v>
      </c>
      <c r="E12" s="24">
        <v>8.6035043542125669E-3</v>
      </c>
      <c r="F12" s="24">
        <v>8.233758409478863E-3</v>
      </c>
    </row>
    <row r="13" spans="2:6">
      <c r="B13" t="s">
        <v>39</v>
      </c>
      <c r="C13">
        <v>3.5899999999999994E-2</v>
      </c>
      <c r="D13" s="24">
        <f t="shared" si="0"/>
        <v>3.6047795963450133E-2</v>
      </c>
      <c r="E13" s="24">
        <v>3.7666561745881844E-2</v>
      </c>
      <c r="F13" s="24">
        <v>3.6047795963450133E-2</v>
      </c>
    </row>
    <row r="14" spans="2:6">
      <c r="B14" t="s">
        <v>28</v>
      </c>
      <c r="C14">
        <v>3.2899999999999999E-2</v>
      </c>
      <c r="D14" s="24">
        <f t="shared" si="0"/>
        <v>3.3035445325835924E-2</v>
      </c>
      <c r="E14" s="24">
        <v>3.4518938201657738E-2</v>
      </c>
      <c r="F14" s="24">
        <v>3.3035445325835924E-2</v>
      </c>
    </row>
    <row r="15" spans="2:6">
      <c r="B15" t="s">
        <v>127</v>
      </c>
      <c r="C15">
        <v>6.2999999999999987E-2</v>
      </c>
      <c r="D15" s="24">
        <f t="shared" si="0"/>
        <v>6.3259363389898557E-2</v>
      </c>
      <c r="E15" s="24">
        <v>6.6100094428706291E-2</v>
      </c>
      <c r="F15" s="24">
        <v>6.3259363389898557E-2</v>
      </c>
    </row>
    <row r="16" spans="2:6">
      <c r="B16" t="s">
        <v>97</v>
      </c>
      <c r="C16">
        <v>4.2799999999999998E-2</v>
      </c>
      <c r="D16" s="24">
        <f t="shared" si="0"/>
        <v>4.2976202429962841E-2</v>
      </c>
      <c r="E16" s="24">
        <v>0</v>
      </c>
      <c r="F16" s="24">
        <v>4.2976202429962841E-2</v>
      </c>
    </row>
    <row r="17" spans="2:6">
      <c r="B17" t="s">
        <v>139</v>
      </c>
      <c r="C17">
        <v>1.1999999999999999E-3</v>
      </c>
      <c r="D17" s="24">
        <f t="shared" si="0"/>
        <v>1.2049402550456871E-3</v>
      </c>
      <c r="E17" s="24">
        <v>1.2999999999999999E-3</v>
      </c>
      <c r="F17" s="24">
        <v>1.2049402550456871E-3</v>
      </c>
    </row>
    <row r="18" spans="2:6">
      <c r="B18" t="s">
        <v>146</v>
      </c>
      <c r="C18">
        <v>4.1900000000000014E-2</v>
      </c>
      <c r="D18" s="24">
        <f t="shared" si="0"/>
        <v>4.2072497238678591E-2</v>
      </c>
      <c r="E18" s="24">
        <v>4.3961808834330082E-2</v>
      </c>
      <c r="F18" s="24">
        <v>4.2072497238678591E-2</v>
      </c>
    </row>
    <row r="19" spans="2:6">
      <c r="B19" t="s">
        <v>138</v>
      </c>
      <c r="C19">
        <v>2.3200000000000002E-2</v>
      </c>
      <c r="D19" s="24">
        <f t="shared" si="0"/>
        <v>2.3295511597549955E-2</v>
      </c>
      <c r="E19" s="24">
        <v>2.4341622075333118E-2</v>
      </c>
      <c r="F19" s="24">
        <v>2.3295511597549955E-2</v>
      </c>
    </row>
    <row r="20" spans="2:6">
      <c r="B20" t="s">
        <v>157</v>
      </c>
      <c r="C20">
        <v>1.5999999999999997E-2</v>
      </c>
      <c r="D20" s="24">
        <f t="shared" si="0"/>
        <v>1.6065870067275827E-2</v>
      </c>
      <c r="E20" s="24">
        <v>1.6787325569195249E-2</v>
      </c>
      <c r="F20" s="24">
        <v>1.6065870067275827E-2</v>
      </c>
    </row>
    <row r="21" spans="2:6">
      <c r="B21" t="s">
        <v>161</v>
      </c>
      <c r="C21">
        <v>1.2700000000000003E-2</v>
      </c>
      <c r="D21" s="24">
        <f>C21/$C$22</f>
        <v>1.2752284365900193E-2</v>
      </c>
      <c r="E21" s="24">
        <v>1.3324939670548736E-2</v>
      </c>
      <c r="F21" s="24">
        <v>1.2752284365900193E-2</v>
      </c>
    </row>
    <row r="22" spans="2:6">
      <c r="B22" s="113"/>
      <c r="C22" s="113">
        <f>SUM(C2:C21)</f>
        <v>0.99590000000000012</v>
      </c>
      <c r="D22" s="114">
        <f>SUM(D2:D21)</f>
        <v>0.99999999999999978</v>
      </c>
      <c r="E22" s="114">
        <f>SUM(E2:E21)</f>
        <v>1.00004095058231</v>
      </c>
      <c r="F22" s="114">
        <f>SUM(F2:F21)</f>
        <v>0.99999999999999978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D4039-26ED-4BB9-AE5D-3AE3073ED1A5}">
  <sheetPr>
    <tabColor theme="9" tint="0.79998168889431442"/>
  </sheetPr>
  <dimension ref="A1:BE49"/>
  <sheetViews>
    <sheetView workbookViewId="0">
      <pane xSplit="2" ySplit="1" topLeftCell="C2" activePane="bottomRight" state="frozen"/>
      <selection pane="bottomRight" activeCell="E7" sqref="E7"/>
      <selection pane="bottomLeft"/>
      <selection pane="topRight"/>
    </sheetView>
  </sheetViews>
  <sheetFormatPr defaultRowHeight="15"/>
  <cols>
    <col min="1" max="1" width="9.5703125" style="116" bestFit="1" customWidth="1"/>
    <col min="2" max="2" width="16.5703125" style="116" bestFit="1" customWidth="1"/>
    <col min="3" max="3" width="17.42578125" style="117" bestFit="1" customWidth="1"/>
    <col min="4" max="12" width="16.140625" style="117" bestFit="1" customWidth="1"/>
    <col min="13" max="15" width="17.42578125" style="117" bestFit="1" customWidth="1"/>
    <col min="16" max="24" width="16.140625" style="117" bestFit="1" customWidth="1"/>
    <col min="25" max="27" width="17.42578125" style="117" bestFit="1" customWidth="1"/>
    <col min="28" max="36" width="16.140625" style="117" bestFit="1" customWidth="1"/>
    <col min="37" max="39" width="17.42578125" style="117" bestFit="1" customWidth="1"/>
    <col min="40" max="48" width="16.140625" style="117" bestFit="1" customWidth="1"/>
    <col min="49" max="51" width="17.42578125" style="117" bestFit="1" customWidth="1"/>
    <col min="52" max="57" width="16.140625" style="117" bestFit="1" customWidth="1"/>
    <col min="58" max="16384" width="9.140625" style="117"/>
  </cols>
  <sheetData>
    <row r="1" spans="1:57">
      <c r="A1" s="116" t="s">
        <v>16</v>
      </c>
      <c r="B1" s="116" t="s">
        <v>1857</v>
      </c>
      <c r="C1" s="118">
        <v>44196</v>
      </c>
      <c r="D1" s="118">
        <v>44225</v>
      </c>
      <c r="E1" s="118">
        <v>44253</v>
      </c>
      <c r="F1" s="118">
        <v>44286</v>
      </c>
      <c r="G1" s="118">
        <v>44316</v>
      </c>
      <c r="H1" s="118">
        <v>44347</v>
      </c>
      <c r="I1" s="118">
        <v>44377</v>
      </c>
      <c r="J1" s="118">
        <v>44407</v>
      </c>
      <c r="K1" s="118">
        <v>44439</v>
      </c>
      <c r="L1" s="118">
        <v>44469</v>
      </c>
      <c r="M1" s="118">
        <v>44498</v>
      </c>
      <c r="N1" s="118">
        <v>44530</v>
      </c>
      <c r="O1" s="118">
        <v>44561</v>
      </c>
      <c r="P1" s="118">
        <v>44592</v>
      </c>
      <c r="Q1" s="118">
        <v>44620</v>
      </c>
      <c r="R1" s="118">
        <v>44651</v>
      </c>
      <c r="S1" s="118">
        <v>44680</v>
      </c>
      <c r="T1" s="118">
        <v>44712</v>
      </c>
      <c r="U1" s="118">
        <v>44742</v>
      </c>
      <c r="V1" s="118">
        <v>44771</v>
      </c>
      <c r="W1" s="118">
        <v>44804</v>
      </c>
      <c r="X1" s="118">
        <v>44834</v>
      </c>
      <c r="Y1" s="118">
        <v>44865</v>
      </c>
      <c r="Z1" s="118">
        <v>44895</v>
      </c>
      <c r="AA1" s="118">
        <v>44925</v>
      </c>
      <c r="AB1" s="118">
        <v>44957</v>
      </c>
      <c r="AC1" s="118">
        <v>44985</v>
      </c>
      <c r="AD1" s="118">
        <v>45016</v>
      </c>
      <c r="AE1" s="118">
        <v>45044</v>
      </c>
      <c r="AF1" s="118">
        <v>45077</v>
      </c>
      <c r="AG1" s="118">
        <v>45107</v>
      </c>
      <c r="AH1" s="118">
        <v>45138</v>
      </c>
      <c r="AI1" s="118">
        <v>45169</v>
      </c>
      <c r="AJ1" s="118">
        <v>45198</v>
      </c>
      <c r="AK1" s="118">
        <v>45230</v>
      </c>
      <c r="AL1" s="118">
        <v>45260</v>
      </c>
      <c r="AM1" s="118">
        <v>45289</v>
      </c>
      <c r="AN1" s="118">
        <v>45322</v>
      </c>
      <c r="AO1" s="118">
        <v>45351</v>
      </c>
      <c r="AP1" s="118">
        <v>45380</v>
      </c>
      <c r="AQ1" s="118">
        <v>45412</v>
      </c>
      <c r="AR1" s="118">
        <v>45443</v>
      </c>
      <c r="AS1" s="118">
        <v>45471</v>
      </c>
      <c r="AT1" s="118">
        <v>45504</v>
      </c>
      <c r="AU1" s="118">
        <v>45534</v>
      </c>
      <c r="AV1" s="118">
        <v>45565</v>
      </c>
      <c r="AW1" s="118">
        <v>45596</v>
      </c>
      <c r="AX1" s="118">
        <v>45625</v>
      </c>
      <c r="AY1" s="118">
        <v>45657</v>
      </c>
      <c r="AZ1" s="118">
        <v>45688</v>
      </c>
      <c r="BA1" s="118">
        <v>45716</v>
      </c>
      <c r="BB1" s="118">
        <v>45747</v>
      </c>
      <c r="BC1" s="118">
        <v>45777</v>
      </c>
      <c r="BD1" s="118">
        <v>45807</v>
      </c>
      <c r="BE1" s="118">
        <v>45838</v>
      </c>
    </row>
    <row r="2" spans="1:57">
      <c r="A2" s="116" t="s">
        <v>33</v>
      </c>
      <c r="B2" s="116" t="s">
        <v>34</v>
      </c>
      <c r="C2" s="117">
        <v>1.3163</v>
      </c>
      <c r="D2" s="117">
        <v>1.2423999999999999</v>
      </c>
      <c r="E2" s="117">
        <v>1.4686999999999999</v>
      </c>
      <c r="F2" s="117">
        <v>1.5902000000000001</v>
      </c>
      <c r="G2" s="117">
        <v>1.5973999999999999</v>
      </c>
      <c r="H2" s="117">
        <v>1.6884999999999999</v>
      </c>
      <c r="I2" s="117">
        <v>1.6277999999999999</v>
      </c>
      <c r="J2" s="117">
        <v>1.6292</v>
      </c>
      <c r="K2" s="117">
        <v>1.6753</v>
      </c>
      <c r="L2" s="117">
        <v>1.7143999999999999</v>
      </c>
      <c r="M2" s="117">
        <v>1.7863</v>
      </c>
      <c r="N2" s="117">
        <v>1.5857000000000001</v>
      </c>
      <c r="O2" s="117">
        <v>1.7044999999999999</v>
      </c>
      <c r="P2" s="117">
        <v>1.9634</v>
      </c>
      <c r="Q2" s="117">
        <v>1.7191000000000001</v>
      </c>
      <c r="R2" s="117">
        <v>1.5617000000000001</v>
      </c>
      <c r="S2" s="117">
        <v>1.4652000000000001</v>
      </c>
      <c r="T2" s="117">
        <v>1.585</v>
      </c>
      <c r="U2" s="117">
        <v>1.3895</v>
      </c>
      <c r="V2" s="117">
        <v>1.3492999999999999</v>
      </c>
      <c r="W2" s="117">
        <v>1.345</v>
      </c>
      <c r="X2" s="117">
        <v>1.3291999999999999</v>
      </c>
      <c r="Y2" s="117">
        <v>1.5058</v>
      </c>
      <c r="Z2" s="117">
        <v>1.7135</v>
      </c>
      <c r="AA2" s="117">
        <v>1.6779999999999999</v>
      </c>
      <c r="AB2" s="117">
        <v>1.946</v>
      </c>
      <c r="AC2" s="117">
        <v>2.0684</v>
      </c>
      <c r="AD2" s="117">
        <v>1.9117</v>
      </c>
      <c r="AE2" s="117">
        <v>1.9255</v>
      </c>
      <c r="AF2" s="117">
        <v>1.8079000000000001</v>
      </c>
      <c r="AG2" s="117">
        <v>2.0129999999999999</v>
      </c>
      <c r="AH2" s="117">
        <v>2.2050999999999998</v>
      </c>
      <c r="AI2" s="117">
        <v>2.0733999999999999</v>
      </c>
      <c r="AJ2" s="117">
        <v>2.0466000000000002</v>
      </c>
      <c r="AK2" s="117">
        <v>2.0604</v>
      </c>
      <c r="AL2" s="117">
        <v>2.3412000000000002</v>
      </c>
      <c r="AM2" s="117">
        <v>2.3429000000000002</v>
      </c>
      <c r="AN2" s="117">
        <v>2.5375000000000001</v>
      </c>
      <c r="AO2" s="117">
        <v>2.6040000000000001</v>
      </c>
      <c r="AP2" s="117">
        <v>2.9805999999999999</v>
      </c>
      <c r="AQ2" s="117">
        <v>3.1251000000000002</v>
      </c>
      <c r="AR2" s="117">
        <v>3.3302999999999998</v>
      </c>
      <c r="AS2" s="117">
        <v>3.2056</v>
      </c>
      <c r="AT2" s="117">
        <v>3.4638</v>
      </c>
      <c r="AU2" s="117">
        <v>3.4767000000000001</v>
      </c>
      <c r="AV2" s="117">
        <v>3.5440999999999998</v>
      </c>
      <c r="AW2" s="117">
        <v>3.6360000000000001</v>
      </c>
      <c r="AX2" s="117">
        <v>3.5024000000000002</v>
      </c>
      <c r="AY2" s="117">
        <v>3.7303000000000002</v>
      </c>
      <c r="AZ2" s="117">
        <v>4.0488999999999997</v>
      </c>
      <c r="BA2" s="117">
        <v>4.5704000000000002</v>
      </c>
      <c r="BB2" s="117">
        <v>4.5712999999999999</v>
      </c>
      <c r="BC2" s="117">
        <v>4.5210999999999997</v>
      </c>
      <c r="BD2" s="117">
        <v>4.91</v>
      </c>
      <c r="BE2" s="117">
        <v>4.8914999999999997</v>
      </c>
    </row>
    <row r="3" spans="1:57">
      <c r="A3" s="116" t="s">
        <v>42</v>
      </c>
      <c r="B3" s="116" t="s">
        <v>43</v>
      </c>
      <c r="C3" s="117">
        <v>31.510400000000001</v>
      </c>
      <c r="D3" s="117">
        <v>29.079799999999999</v>
      </c>
      <c r="E3" s="117">
        <v>36.020699999999998</v>
      </c>
      <c r="F3" s="117">
        <v>37.924999999999997</v>
      </c>
      <c r="G3" s="117">
        <v>39.0289</v>
      </c>
      <c r="H3" s="117">
        <v>41.6492</v>
      </c>
      <c r="I3" s="117">
        <v>39.426900000000003</v>
      </c>
      <c r="J3" s="117">
        <v>38.368000000000002</v>
      </c>
      <c r="K3" s="117">
        <v>40.068199999999997</v>
      </c>
      <c r="L3" s="117">
        <v>42.509599999999999</v>
      </c>
      <c r="M3" s="117">
        <v>44.395899999999997</v>
      </c>
      <c r="N3" s="117">
        <v>42.233600000000003</v>
      </c>
      <c r="O3" s="117">
        <v>46.596499999999999</v>
      </c>
      <c r="P3" s="117">
        <v>48.306399999999996</v>
      </c>
      <c r="Q3" s="117">
        <v>40.262999999999998</v>
      </c>
      <c r="R3" s="117">
        <v>39.818300000000001</v>
      </c>
      <c r="S3" s="117">
        <v>38.112200000000001</v>
      </c>
      <c r="T3" s="117">
        <v>43.709800000000001</v>
      </c>
      <c r="U3" s="117">
        <v>37.335599999999999</v>
      </c>
      <c r="V3" s="117">
        <v>37.858199999999997</v>
      </c>
      <c r="W3" s="117">
        <v>38.257399999999997</v>
      </c>
      <c r="X3" s="117">
        <v>35.887099999999997</v>
      </c>
      <c r="Y3" s="117">
        <v>39.0886</v>
      </c>
      <c r="Z3" s="117">
        <v>43.973100000000002</v>
      </c>
      <c r="AA3" s="117">
        <v>43.825000000000003</v>
      </c>
      <c r="AB3" s="117">
        <v>51.767000000000003</v>
      </c>
      <c r="AC3" s="117">
        <v>54.441699999999997</v>
      </c>
      <c r="AD3" s="117">
        <v>45.438099999999999</v>
      </c>
      <c r="AE3" s="117">
        <v>48.219799999999999</v>
      </c>
      <c r="AF3" s="117">
        <v>47.548900000000003</v>
      </c>
      <c r="AG3" s="117">
        <v>50.815100000000001</v>
      </c>
      <c r="AH3" s="117">
        <v>52.8399</v>
      </c>
      <c r="AI3" s="117">
        <v>52.567</v>
      </c>
      <c r="AJ3" s="117">
        <v>53.200899999999997</v>
      </c>
      <c r="AK3" s="117">
        <v>47.795400000000001</v>
      </c>
      <c r="AL3" s="117">
        <v>50.859099999999998</v>
      </c>
      <c r="AM3" s="117">
        <v>55.102499999999999</v>
      </c>
      <c r="AN3" s="117">
        <v>55.067300000000003</v>
      </c>
      <c r="AO3" s="117">
        <v>48.755000000000003</v>
      </c>
      <c r="AP3" s="117">
        <v>57.981299999999997</v>
      </c>
      <c r="AQ3" s="117">
        <v>59.521999999999998</v>
      </c>
      <c r="AR3" s="117">
        <v>63.615299999999998</v>
      </c>
      <c r="AS3" s="117">
        <v>55.938299999999998</v>
      </c>
      <c r="AT3" s="117">
        <v>59.631100000000004</v>
      </c>
      <c r="AU3" s="117">
        <v>58.804200000000002</v>
      </c>
      <c r="AV3" s="117">
        <v>57.836399999999998</v>
      </c>
      <c r="AW3" s="117">
        <v>58.963999999999999</v>
      </c>
      <c r="AX3" s="117">
        <v>53.2226</v>
      </c>
      <c r="AY3" s="117">
        <v>55.646999999999998</v>
      </c>
      <c r="AZ3" s="117">
        <v>61.754800000000003</v>
      </c>
      <c r="BA3" s="117">
        <v>68.463999999999999</v>
      </c>
      <c r="BB3" s="117">
        <v>72.269599999999997</v>
      </c>
      <c r="BC3" s="117">
        <v>69.807699999999997</v>
      </c>
      <c r="BD3" s="117">
        <v>77.14</v>
      </c>
      <c r="BE3" s="117">
        <v>76.319999999999993</v>
      </c>
    </row>
    <row r="4" spans="1:57">
      <c r="A4" s="116" t="s">
        <v>52</v>
      </c>
      <c r="B4" s="116" t="s">
        <v>53</v>
      </c>
      <c r="C4" s="117">
        <v>3.0760999999999998</v>
      </c>
      <c r="D4" s="117">
        <v>2.8717000000000001</v>
      </c>
      <c r="E4" s="117">
        <v>3.5091000000000001</v>
      </c>
      <c r="F4" s="117">
        <v>3.3740999999999999</v>
      </c>
      <c r="G4" s="117">
        <v>3.6080999999999999</v>
      </c>
      <c r="H4" s="117">
        <v>3.9676999999999998</v>
      </c>
      <c r="I4" s="117">
        <v>4.0387000000000004</v>
      </c>
      <c r="J4" s="117">
        <v>4.1801000000000004</v>
      </c>
      <c r="K4" s="117">
        <v>4.2851999999999997</v>
      </c>
      <c r="L4" s="117">
        <v>4.4165000000000001</v>
      </c>
      <c r="M4" s="117">
        <v>4.7458999999999998</v>
      </c>
      <c r="N4" s="117">
        <v>3.6815000000000002</v>
      </c>
      <c r="O4" s="117">
        <v>4.1101999999999999</v>
      </c>
      <c r="P4" s="117">
        <v>4.4108000000000001</v>
      </c>
      <c r="Q4" s="117">
        <v>4.1414999999999997</v>
      </c>
      <c r="R4" s="117">
        <v>4.0789</v>
      </c>
      <c r="S4" s="117">
        <v>4.1421000000000001</v>
      </c>
      <c r="T4" s="117">
        <v>4.1585000000000001</v>
      </c>
      <c r="U4" s="117">
        <v>3.5455999999999999</v>
      </c>
      <c r="V4" s="117">
        <v>3.6164999999999998</v>
      </c>
      <c r="W4" s="117">
        <v>3.6775000000000002</v>
      </c>
      <c r="X4" s="117">
        <v>3.7831000000000001</v>
      </c>
      <c r="Y4" s="117">
        <v>4.3742999999999999</v>
      </c>
      <c r="Z4" s="117">
        <v>4.7126999999999999</v>
      </c>
      <c r="AA4" s="117">
        <v>4.7312000000000003</v>
      </c>
      <c r="AB4" s="117">
        <v>5.4272999999999998</v>
      </c>
      <c r="AC4" s="117">
        <v>6.1914999999999996</v>
      </c>
      <c r="AD4" s="117">
        <v>5.5179999999999998</v>
      </c>
      <c r="AE4" s="117">
        <v>5.8609</v>
      </c>
      <c r="AF4" s="117">
        <v>5.3937999999999997</v>
      </c>
      <c r="AG4" s="117">
        <v>6.1974999999999998</v>
      </c>
      <c r="AH4" s="117">
        <v>6.3544</v>
      </c>
      <c r="AI4" s="117">
        <v>6.4038000000000004</v>
      </c>
      <c r="AJ4" s="117">
        <v>6.7950999999999997</v>
      </c>
      <c r="AK4" s="117">
        <v>6.6805000000000003</v>
      </c>
      <c r="AL4" s="117">
        <v>7.6562000000000001</v>
      </c>
      <c r="AM4" s="117">
        <v>7.4042000000000003</v>
      </c>
      <c r="AN4" s="117">
        <v>7.8091999999999997</v>
      </c>
      <c r="AO4" s="117">
        <v>8.2683</v>
      </c>
      <c r="AP4" s="117">
        <v>9.9370999999999992</v>
      </c>
      <c r="AQ4" s="117">
        <v>9.4949999999999992</v>
      </c>
      <c r="AR4" s="117">
        <v>9.2757000000000005</v>
      </c>
      <c r="AS4" s="117">
        <v>8.7270000000000003</v>
      </c>
      <c r="AT4" s="117">
        <v>9.0554000000000006</v>
      </c>
      <c r="AU4" s="117">
        <v>8.9490999999999996</v>
      </c>
      <c r="AV4" s="117">
        <v>9.0592000000000006</v>
      </c>
      <c r="AW4" s="117">
        <v>8.8030000000000008</v>
      </c>
      <c r="AX4" s="117">
        <v>8.5970999999999993</v>
      </c>
      <c r="AY4" s="117">
        <v>9.0935000000000006</v>
      </c>
      <c r="AZ4" s="117">
        <v>10.6309</v>
      </c>
      <c r="BA4" s="117">
        <v>12.3386</v>
      </c>
      <c r="BB4" s="117">
        <v>12.0692</v>
      </c>
      <c r="BC4" s="117">
        <v>12.06</v>
      </c>
      <c r="BD4" s="117">
        <v>13.21</v>
      </c>
      <c r="BE4" s="117">
        <v>13.055</v>
      </c>
    </row>
    <row r="5" spans="1:57">
      <c r="A5" s="116" t="s">
        <v>62</v>
      </c>
      <c r="B5" s="116" t="s">
        <v>63</v>
      </c>
      <c r="C5" s="117">
        <v>0.32800000000000001</v>
      </c>
      <c r="D5" s="117">
        <v>0.30059999999999998</v>
      </c>
      <c r="E5" s="117">
        <v>0.36299999999999999</v>
      </c>
      <c r="F5" s="117">
        <v>0.4027</v>
      </c>
      <c r="G5" s="117">
        <v>0.42670000000000002</v>
      </c>
      <c r="H5" s="117">
        <v>0.47420000000000001</v>
      </c>
      <c r="I5" s="117">
        <v>0.44419999999999998</v>
      </c>
      <c r="J5" s="117">
        <v>0.43690000000000001</v>
      </c>
      <c r="K5" s="117">
        <v>0.4224</v>
      </c>
      <c r="L5" s="117">
        <v>0.44890000000000002</v>
      </c>
      <c r="M5" s="117">
        <v>0.49299999999999999</v>
      </c>
      <c r="N5" s="117">
        <v>0.45469999999999999</v>
      </c>
      <c r="O5" s="117">
        <v>0.4708</v>
      </c>
      <c r="P5" s="117">
        <v>0.50660000000000005</v>
      </c>
      <c r="Q5" s="117">
        <v>0.47960000000000003</v>
      </c>
      <c r="R5" s="117">
        <v>0.4622</v>
      </c>
      <c r="S5" s="117">
        <v>0.46700000000000003</v>
      </c>
      <c r="T5" s="117">
        <v>0.4506</v>
      </c>
      <c r="U5" s="117">
        <v>0.41959999999999997</v>
      </c>
      <c r="V5" s="117">
        <v>0.46089999999999998</v>
      </c>
      <c r="W5" s="117">
        <v>0.44080000000000003</v>
      </c>
      <c r="X5" s="117">
        <v>0.4088</v>
      </c>
      <c r="Y5" s="117">
        <v>0.42349999999999999</v>
      </c>
      <c r="Z5" s="117">
        <v>0.4718</v>
      </c>
      <c r="AA5" s="117">
        <v>0.4456</v>
      </c>
      <c r="AB5" s="117">
        <v>0.51829999999999998</v>
      </c>
      <c r="AC5" s="117">
        <v>0.52159999999999995</v>
      </c>
      <c r="AD5" s="117">
        <v>0.47060000000000002</v>
      </c>
      <c r="AE5" s="117">
        <v>0.49320000000000003</v>
      </c>
      <c r="AF5" s="117">
        <v>0.4617</v>
      </c>
      <c r="AG5" s="117">
        <v>0.45569999999999999</v>
      </c>
      <c r="AH5" s="117">
        <v>0.47120000000000001</v>
      </c>
      <c r="AI5" s="117">
        <v>0.45379999999999998</v>
      </c>
      <c r="AJ5" s="117">
        <v>0.46960000000000002</v>
      </c>
      <c r="AK5" s="117">
        <v>0.42080000000000001</v>
      </c>
      <c r="AL5" s="117">
        <v>0.46200000000000002</v>
      </c>
      <c r="AM5" s="117">
        <v>0.50480000000000003</v>
      </c>
      <c r="AN5" s="117">
        <v>0.45729999999999998</v>
      </c>
      <c r="AO5" s="117">
        <v>0.499</v>
      </c>
      <c r="AP5" s="117">
        <v>0.55510000000000004</v>
      </c>
      <c r="AQ5" s="117">
        <v>0.57750000000000001</v>
      </c>
      <c r="AR5" s="117">
        <v>0.61899999999999999</v>
      </c>
      <c r="AS5" s="117">
        <v>0.61350000000000005</v>
      </c>
      <c r="AT5" s="117">
        <v>0.67220000000000002</v>
      </c>
      <c r="AU5" s="117">
        <v>0.67179999999999995</v>
      </c>
      <c r="AV5" s="117">
        <v>0.68369999999999997</v>
      </c>
      <c r="AW5" s="117">
        <v>0.61150000000000004</v>
      </c>
      <c r="AX5" s="117">
        <v>0.6179</v>
      </c>
      <c r="AY5" s="117">
        <v>0.64100000000000001</v>
      </c>
      <c r="AZ5" s="117">
        <v>0.72070000000000001</v>
      </c>
      <c r="BA5" s="117">
        <v>0.8548</v>
      </c>
      <c r="BB5" s="117">
        <v>0.83230000000000004</v>
      </c>
      <c r="BC5" s="117">
        <v>0.86129999999999995</v>
      </c>
      <c r="BD5" s="117">
        <v>0.91559999999999997</v>
      </c>
      <c r="BE5" s="117">
        <v>0.89419999999999999</v>
      </c>
    </row>
    <row r="6" spans="1:57">
      <c r="A6" s="116" t="s">
        <v>70</v>
      </c>
      <c r="B6" s="116" t="s">
        <v>71</v>
      </c>
      <c r="C6" s="117">
        <v>1.3905000000000001</v>
      </c>
      <c r="D6" s="117">
        <v>1.2807999999999999</v>
      </c>
      <c r="E6" s="117">
        <v>1.5737000000000001</v>
      </c>
      <c r="F6" s="117">
        <v>1.8651</v>
      </c>
      <c r="G6" s="117">
        <v>1.7237</v>
      </c>
      <c r="H6" s="117">
        <v>1.8198000000000001</v>
      </c>
      <c r="I6" s="117">
        <v>1.7022999999999999</v>
      </c>
      <c r="J6" s="117">
        <v>1.7468999999999999</v>
      </c>
      <c r="K6" s="117">
        <v>1.8593999999999999</v>
      </c>
      <c r="L6" s="117">
        <v>1.9044000000000001</v>
      </c>
      <c r="M6" s="117">
        <v>2.0691999999999999</v>
      </c>
      <c r="N6" s="117">
        <v>1.8652</v>
      </c>
      <c r="O6" s="117">
        <v>1.9193</v>
      </c>
      <c r="P6" s="117">
        <v>2.0394000000000001</v>
      </c>
      <c r="Q6" s="117">
        <v>1.887</v>
      </c>
      <c r="R6" s="117">
        <v>1.5531999999999999</v>
      </c>
      <c r="S6" s="117">
        <v>1.5609999999999999</v>
      </c>
      <c r="T6" s="117">
        <v>1.7561</v>
      </c>
      <c r="U6" s="117">
        <v>1.5711999999999999</v>
      </c>
      <c r="V6" s="117">
        <v>1.657</v>
      </c>
      <c r="W6" s="117">
        <v>1.7028000000000001</v>
      </c>
      <c r="X6" s="117">
        <v>1.4685999999999999</v>
      </c>
      <c r="Y6" s="117">
        <v>1.5343</v>
      </c>
      <c r="Z6" s="117">
        <v>1.6713</v>
      </c>
      <c r="AA6" s="117">
        <v>1.6029</v>
      </c>
      <c r="AB6" s="117">
        <v>1.8874</v>
      </c>
      <c r="AC6" s="117">
        <v>1.8368</v>
      </c>
      <c r="AD6" s="117">
        <v>1.5269999999999999</v>
      </c>
      <c r="AE6" s="117">
        <v>1.6801999999999999</v>
      </c>
      <c r="AF6" s="117">
        <v>1.6246</v>
      </c>
      <c r="AG6" s="117">
        <v>1.6469</v>
      </c>
      <c r="AH6" s="117">
        <v>1.6688000000000001</v>
      </c>
      <c r="AI6" s="117">
        <v>1.6164000000000001</v>
      </c>
      <c r="AJ6" s="117">
        <v>1.722</v>
      </c>
      <c r="AK6" s="117">
        <v>1.4194</v>
      </c>
      <c r="AL6" s="117">
        <v>1.5346</v>
      </c>
      <c r="AM6" s="117">
        <v>1.6656</v>
      </c>
      <c r="AN6" s="117">
        <v>1.6335</v>
      </c>
      <c r="AO6" s="117">
        <v>1.8625</v>
      </c>
      <c r="AP6" s="117">
        <v>2.0767000000000002</v>
      </c>
      <c r="AQ6" s="117">
        <v>2.3012000000000001</v>
      </c>
      <c r="AR6" s="117">
        <v>2.5028000000000001</v>
      </c>
      <c r="AS6" s="117">
        <v>2.3889</v>
      </c>
      <c r="AT6" s="117">
        <v>2.6915</v>
      </c>
      <c r="AU6" s="117">
        <v>2.6634000000000002</v>
      </c>
      <c r="AV6" s="117">
        <v>2.6515</v>
      </c>
      <c r="AW6" s="117">
        <v>2.7618</v>
      </c>
      <c r="AX6" s="117">
        <v>3.1196000000000002</v>
      </c>
      <c r="AY6" s="117">
        <v>3.1859999999999999</v>
      </c>
      <c r="AZ6" s="117">
        <v>3.4866000000000001</v>
      </c>
      <c r="BA6" s="117">
        <v>3.7696000000000001</v>
      </c>
      <c r="BB6" s="117">
        <v>3.4357000000000002</v>
      </c>
      <c r="BC6" s="117">
        <v>3.4883999999999999</v>
      </c>
      <c r="BD6" s="117">
        <v>3.8841000000000001</v>
      </c>
      <c r="BE6" s="117">
        <v>3.9323999999999999</v>
      </c>
    </row>
    <row r="7" spans="1:57">
      <c r="A7" s="116" t="s">
        <v>76</v>
      </c>
      <c r="B7" s="116" t="s">
        <v>77</v>
      </c>
      <c r="C7" s="117">
        <v>1.4802</v>
      </c>
      <c r="D7" s="117">
        <v>1.3185</v>
      </c>
      <c r="E7" s="117">
        <v>1.6813</v>
      </c>
      <c r="F7" s="117">
        <v>1.8508</v>
      </c>
      <c r="G7" s="117">
        <v>1.8153999999999999</v>
      </c>
      <c r="H7" s="117">
        <v>1.9340999999999999</v>
      </c>
      <c r="I7" s="117">
        <v>1.9004000000000001</v>
      </c>
      <c r="J7" s="117">
        <v>1.9048</v>
      </c>
      <c r="K7" s="117">
        <v>2.0206</v>
      </c>
      <c r="L7" s="117">
        <v>2.1299000000000001</v>
      </c>
      <c r="M7" s="117">
        <v>2.1328</v>
      </c>
      <c r="N7" s="117">
        <v>2.0295999999999998</v>
      </c>
      <c r="O7" s="117">
        <v>2.1842000000000001</v>
      </c>
      <c r="P7" s="117">
        <v>2.3635000000000002</v>
      </c>
      <c r="Q7" s="117">
        <v>2.2347999999999999</v>
      </c>
      <c r="R7" s="117">
        <v>2.1568999999999998</v>
      </c>
      <c r="S7" s="117">
        <v>2.1903000000000001</v>
      </c>
      <c r="T7" s="117">
        <v>2.2612000000000001</v>
      </c>
      <c r="U7" s="117">
        <v>2.1366999999999998</v>
      </c>
      <c r="V7" s="117">
        <v>2.4998999999999998</v>
      </c>
      <c r="W7" s="117">
        <v>2.4226999999999999</v>
      </c>
      <c r="X7" s="117">
        <v>2.1833999999999998</v>
      </c>
      <c r="Y7" s="117">
        <v>2.3153999999999999</v>
      </c>
      <c r="Z7" s="117">
        <v>2.5781000000000001</v>
      </c>
      <c r="AA7" s="117">
        <v>2.5467</v>
      </c>
      <c r="AB7" s="117">
        <v>2.9706999999999999</v>
      </c>
      <c r="AC7" s="117">
        <v>2.8351999999999999</v>
      </c>
      <c r="AD7" s="117">
        <v>2.6472000000000002</v>
      </c>
      <c r="AE7" s="117">
        <v>2.6400999999999999</v>
      </c>
      <c r="AF7" s="117">
        <v>2.6720000000000002</v>
      </c>
      <c r="AG7" s="117">
        <v>2.4790999999999999</v>
      </c>
      <c r="AH7" s="117">
        <v>2.5226000000000002</v>
      </c>
      <c r="AI7" s="117">
        <v>2.4355000000000002</v>
      </c>
      <c r="AJ7" s="117">
        <v>2.4609000000000001</v>
      </c>
      <c r="AK7" s="117">
        <v>1.8522000000000001</v>
      </c>
      <c r="AL7" s="117">
        <v>2.1800000000000002</v>
      </c>
      <c r="AM7" s="117">
        <v>2.29</v>
      </c>
      <c r="AN7" s="117">
        <v>2.3885000000000001</v>
      </c>
      <c r="AO7" s="117">
        <v>2.5276000000000001</v>
      </c>
      <c r="AP7" s="117">
        <v>2.9432</v>
      </c>
      <c r="AQ7" s="117">
        <v>3.3694999999999999</v>
      </c>
      <c r="AR7" s="117">
        <v>3.5044</v>
      </c>
      <c r="AS7" s="117">
        <v>3.4868999999999999</v>
      </c>
      <c r="AT7" s="117">
        <v>4.1440999999999999</v>
      </c>
      <c r="AU7" s="117">
        <v>3.956</v>
      </c>
      <c r="AV7" s="117">
        <v>3.9906999999999999</v>
      </c>
      <c r="AW7" s="117">
        <v>4.2020999999999997</v>
      </c>
      <c r="AX7" s="117">
        <v>4.6801000000000004</v>
      </c>
      <c r="AY7" s="117">
        <v>4.6951000000000001</v>
      </c>
      <c r="AZ7" s="117">
        <v>4.9965999999999999</v>
      </c>
      <c r="BA7" s="117">
        <v>5.5964999999999998</v>
      </c>
      <c r="BB7" s="117">
        <v>5.3933999999999997</v>
      </c>
      <c r="BC7" s="117">
        <v>5.6204000000000001</v>
      </c>
      <c r="BD7" s="117">
        <v>6.2217000000000002</v>
      </c>
      <c r="BE7" s="117">
        <v>5.9622000000000002</v>
      </c>
    </row>
    <row r="8" spans="1:57">
      <c r="A8" s="116" t="s">
        <v>82</v>
      </c>
      <c r="B8" s="116" t="s">
        <v>83</v>
      </c>
      <c r="C8" s="117">
        <v>157.464</v>
      </c>
      <c r="D8" s="117">
        <v>146.71600000000001</v>
      </c>
      <c r="E8" s="117">
        <v>156.83699999999999</v>
      </c>
      <c r="F8" s="117">
        <v>170.92</v>
      </c>
      <c r="G8" s="117">
        <v>170.64500000000001</v>
      </c>
      <c r="H8" s="117">
        <v>176.738</v>
      </c>
      <c r="I8" s="117">
        <v>173.21100000000001</v>
      </c>
      <c r="J8" s="117">
        <v>172.268</v>
      </c>
      <c r="K8" s="117">
        <v>162.87799999999999</v>
      </c>
      <c r="L8" s="117">
        <v>160.12200000000001</v>
      </c>
      <c r="M8" s="117">
        <v>165.46100000000001</v>
      </c>
      <c r="N8" s="117">
        <v>157.727</v>
      </c>
      <c r="O8" s="117">
        <v>170.3</v>
      </c>
      <c r="P8" s="117">
        <v>187.27699999999999</v>
      </c>
      <c r="Q8" s="117">
        <v>165.666</v>
      </c>
      <c r="R8" s="117">
        <v>178.00899999999999</v>
      </c>
      <c r="S8" s="117">
        <v>175.46700000000001</v>
      </c>
      <c r="T8" s="117">
        <v>169.16399999999999</v>
      </c>
      <c r="U8" s="117">
        <v>157.12899999999999</v>
      </c>
      <c r="V8" s="117">
        <v>153.261</v>
      </c>
      <c r="W8" s="117">
        <v>145.80199999999999</v>
      </c>
      <c r="X8" s="117">
        <v>138.136</v>
      </c>
      <c r="Y8" s="117">
        <v>157.64699999999999</v>
      </c>
      <c r="Z8" s="117">
        <v>177.41800000000001</v>
      </c>
      <c r="AA8" s="117">
        <v>173.446</v>
      </c>
      <c r="AB8" s="117">
        <v>189.505</v>
      </c>
      <c r="AC8" s="117">
        <v>191.79300000000001</v>
      </c>
      <c r="AD8" s="117">
        <v>183.76300000000001</v>
      </c>
      <c r="AE8" s="117">
        <v>195.678</v>
      </c>
      <c r="AF8" s="117">
        <v>182.791</v>
      </c>
      <c r="AG8" s="117">
        <v>193.89699999999999</v>
      </c>
      <c r="AH8" s="117">
        <v>197.72</v>
      </c>
      <c r="AI8" s="117">
        <v>204.00200000000001</v>
      </c>
      <c r="AJ8" s="117">
        <v>204.77500000000001</v>
      </c>
      <c r="AK8" s="117">
        <v>202.04400000000001</v>
      </c>
      <c r="AL8" s="117">
        <v>209.78200000000001</v>
      </c>
      <c r="AM8" s="117">
        <v>220.251</v>
      </c>
      <c r="AN8" s="117">
        <v>224.84800000000001</v>
      </c>
      <c r="AO8" s="117">
        <v>230.67400000000001</v>
      </c>
      <c r="AP8" s="117">
        <v>252.65799999999999</v>
      </c>
      <c r="AQ8" s="117">
        <v>242.59899999999999</v>
      </c>
      <c r="AR8" s="117">
        <v>256.923</v>
      </c>
      <c r="AS8" s="117">
        <v>248.48699999999999</v>
      </c>
      <c r="AT8" s="117">
        <v>249.542</v>
      </c>
      <c r="AU8" s="117">
        <v>269.76900000000001</v>
      </c>
      <c r="AV8" s="117">
        <v>282.99900000000002</v>
      </c>
      <c r="AW8" s="117">
        <v>276.86399999999998</v>
      </c>
      <c r="AX8" s="117">
        <v>279.548</v>
      </c>
      <c r="AY8" s="117">
        <v>283.67</v>
      </c>
      <c r="AZ8" s="117">
        <v>300.351</v>
      </c>
      <c r="BA8" s="117">
        <v>316.16899999999998</v>
      </c>
      <c r="BB8" s="117">
        <v>338.50599999999997</v>
      </c>
      <c r="BC8" s="117">
        <v>350.01</v>
      </c>
      <c r="BD8" s="117">
        <v>349.1</v>
      </c>
      <c r="BE8" s="117">
        <v>345.2</v>
      </c>
    </row>
    <row r="9" spans="1:57">
      <c r="A9" s="116" t="s">
        <v>90</v>
      </c>
      <c r="B9" s="116" t="s">
        <v>91</v>
      </c>
      <c r="C9" s="117">
        <v>264.70679999999999</v>
      </c>
      <c r="D9" s="117">
        <v>253.5592</v>
      </c>
      <c r="E9" s="117">
        <v>259.92619999999999</v>
      </c>
      <c r="F9" s="117">
        <v>280.25470000000001</v>
      </c>
      <c r="G9" s="117">
        <v>276.11040000000003</v>
      </c>
      <c r="H9" s="117">
        <v>276.49459999999999</v>
      </c>
      <c r="I9" s="117">
        <v>273.8605</v>
      </c>
      <c r="J9" s="117">
        <v>275.36149999999998</v>
      </c>
      <c r="K9" s="117">
        <v>300.7586</v>
      </c>
      <c r="L9" s="117">
        <v>287.14010000000002</v>
      </c>
      <c r="M9" s="117">
        <v>310.42439999999999</v>
      </c>
      <c r="N9" s="117">
        <v>294.64760000000001</v>
      </c>
      <c r="O9" s="117">
        <v>313.09989999999999</v>
      </c>
      <c r="P9" s="117">
        <v>341.7319</v>
      </c>
      <c r="Q9" s="117">
        <v>331.31979999999999</v>
      </c>
      <c r="R9" s="117">
        <v>361.62830000000002</v>
      </c>
      <c r="S9" s="117">
        <v>369.66329999999999</v>
      </c>
      <c r="T9" s="117">
        <v>362.06150000000002</v>
      </c>
      <c r="U9" s="117">
        <v>353.09840000000003</v>
      </c>
      <c r="V9" s="117">
        <v>363.31099999999998</v>
      </c>
      <c r="W9" s="117">
        <v>376.43759999999997</v>
      </c>
      <c r="X9" s="117">
        <v>348.69310000000002</v>
      </c>
      <c r="Y9" s="117">
        <v>367.08789999999999</v>
      </c>
      <c r="Z9" s="117">
        <v>392.37889999999999</v>
      </c>
      <c r="AA9" s="117">
        <v>380.83679999999998</v>
      </c>
      <c r="AB9" s="117">
        <v>385.68299999999999</v>
      </c>
      <c r="AC9" s="117">
        <v>381.79450000000003</v>
      </c>
      <c r="AD9" s="117">
        <v>374.68950000000001</v>
      </c>
      <c r="AE9" s="117">
        <v>393.61669999999998</v>
      </c>
      <c r="AF9" s="117">
        <v>392.9864</v>
      </c>
      <c r="AG9" s="117">
        <v>390.28590000000003</v>
      </c>
      <c r="AH9" s="117">
        <v>394.50619999999998</v>
      </c>
      <c r="AI9" s="117">
        <v>389.10250000000002</v>
      </c>
      <c r="AJ9" s="117">
        <v>389.65660000000003</v>
      </c>
      <c r="AK9" s="117">
        <v>401.66120000000001</v>
      </c>
      <c r="AL9" s="117">
        <v>412.38729999999998</v>
      </c>
      <c r="AM9" s="117">
        <v>424.81189999999998</v>
      </c>
      <c r="AN9" s="117">
        <v>422.38010000000003</v>
      </c>
      <c r="AO9" s="117">
        <v>441.76130000000001</v>
      </c>
      <c r="AP9" s="117">
        <v>448.42380000000003</v>
      </c>
      <c r="AQ9" s="117">
        <v>430.54829999999998</v>
      </c>
      <c r="AR9" s="117">
        <v>459.23649999999998</v>
      </c>
      <c r="AS9" s="117">
        <v>472.66129999999998</v>
      </c>
      <c r="AT9" s="117">
        <v>482.26609999999999</v>
      </c>
      <c r="AU9" s="117">
        <v>496.50099999999998</v>
      </c>
      <c r="AV9" s="117">
        <v>514.37270000000001</v>
      </c>
      <c r="AW9" s="117">
        <v>516.23689999999999</v>
      </c>
      <c r="AX9" s="117">
        <v>569.84609999999998</v>
      </c>
      <c r="AY9" s="117">
        <v>544.03020000000004</v>
      </c>
      <c r="AZ9" s="117">
        <v>555.9991</v>
      </c>
      <c r="BA9" s="117">
        <v>601.3152</v>
      </c>
      <c r="BB9" s="117">
        <v>610.93499999999995</v>
      </c>
      <c r="BC9" s="117">
        <v>623.68560000000002</v>
      </c>
      <c r="BD9" s="117">
        <v>618.51890000000003</v>
      </c>
      <c r="BE9" s="117">
        <v>593.65189999999996</v>
      </c>
    </row>
    <row r="10" spans="1:57">
      <c r="A10" s="116" t="s">
        <v>102</v>
      </c>
      <c r="B10" s="116" t="s">
        <v>103</v>
      </c>
      <c r="C10" s="117">
        <v>200.74799999999999</v>
      </c>
      <c r="D10" s="117">
        <v>182.06200000000001</v>
      </c>
      <c r="E10" s="117">
        <v>201.161</v>
      </c>
      <c r="F10" s="117">
        <v>217.36600000000001</v>
      </c>
      <c r="G10" s="117">
        <v>207.10300000000001</v>
      </c>
      <c r="H10" s="117">
        <v>204.095</v>
      </c>
      <c r="I10" s="117">
        <v>198.72300000000001</v>
      </c>
      <c r="J10" s="117">
        <v>194.85499999999999</v>
      </c>
      <c r="K10" s="117">
        <v>211.78700000000001</v>
      </c>
      <c r="L10" s="117">
        <v>202.934</v>
      </c>
      <c r="M10" s="117">
        <v>220.21100000000001</v>
      </c>
      <c r="N10" s="117">
        <v>205.38399999999999</v>
      </c>
      <c r="O10" s="117">
        <v>223.90700000000001</v>
      </c>
      <c r="P10" s="117">
        <v>240.28100000000001</v>
      </c>
      <c r="Q10" s="117">
        <v>210.02500000000001</v>
      </c>
      <c r="R10" s="117">
        <v>208.005</v>
      </c>
      <c r="S10" s="117">
        <v>203.68700000000001</v>
      </c>
      <c r="T10" s="117">
        <v>205.66800000000001</v>
      </c>
      <c r="U10" s="117">
        <v>201.52600000000001</v>
      </c>
      <c r="V10" s="117">
        <v>198.64500000000001</v>
      </c>
      <c r="W10" s="117">
        <v>213.863</v>
      </c>
      <c r="X10" s="117">
        <v>221.066</v>
      </c>
      <c r="Y10" s="117">
        <v>240.78700000000001</v>
      </c>
      <c r="Z10" s="117">
        <v>271.94299999999998</v>
      </c>
      <c r="AA10" s="117">
        <v>273.74400000000003</v>
      </c>
      <c r="AB10" s="117">
        <v>298.41699999999997</v>
      </c>
      <c r="AC10" s="117">
        <v>292.38400000000001</v>
      </c>
      <c r="AD10" s="117">
        <v>290.58300000000003</v>
      </c>
      <c r="AE10" s="117">
        <v>305.80099999999999</v>
      </c>
      <c r="AF10" s="117">
        <v>312.10000000000002</v>
      </c>
      <c r="AG10" s="117">
        <v>320.399</v>
      </c>
      <c r="AH10" s="117">
        <v>320.58499999999998</v>
      </c>
      <c r="AI10" s="117">
        <v>334.01299999999998</v>
      </c>
      <c r="AJ10" s="117">
        <v>343.05799999999999</v>
      </c>
      <c r="AK10" s="117">
        <v>352.94200000000001</v>
      </c>
      <c r="AL10" s="117">
        <v>364.971</v>
      </c>
      <c r="AM10" s="117">
        <v>349.77199999999999</v>
      </c>
      <c r="AN10" s="117">
        <v>366.37</v>
      </c>
      <c r="AO10" s="117">
        <v>402.363</v>
      </c>
      <c r="AP10" s="117">
        <v>420.82600000000002</v>
      </c>
      <c r="AQ10" s="117">
        <v>398.322</v>
      </c>
      <c r="AR10" s="117">
        <v>443.471</v>
      </c>
      <c r="AS10" s="117">
        <v>451.10899999999998</v>
      </c>
      <c r="AT10" s="117">
        <v>438.73399999999998</v>
      </c>
      <c r="AU10" s="117">
        <v>473.53899999999999</v>
      </c>
      <c r="AV10" s="117">
        <v>478.75900000000001</v>
      </c>
      <c r="AW10" s="117">
        <v>454.39600000000002</v>
      </c>
      <c r="AX10" s="117">
        <v>477.30900000000003</v>
      </c>
      <c r="AY10" s="117">
        <v>470.928</v>
      </c>
      <c r="AZ10" s="117">
        <v>503.70299999999997</v>
      </c>
      <c r="BA10" s="117">
        <v>525.55200000000002</v>
      </c>
      <c r="BB10" s="117">
        <v>564.41800000000001</v>
      </c>
      <c r="BC10" s="117">
        <v>582.4</v>
      </c>
      <c r="BD10" s="117">
        <v>570.79999999999995</v>
      </c>
      <c r="BE10" s="117">
        <v>549.6</v>
      </c>
    </row>
    <row r="11" spans="1:57">
      <c r="A11" s="116" t="s">
        <v>109</v>
      </c>
      <c r="B11" s="116" t="s">
        <v>110</v>
      </c>
      <c r="C11" s="117">
        <v>10.0397</v>
      </c>
      <c r="D11" s="117">
        <v>10.4115</v>
      </c>
      <c r="E11" s="117">
        <v>11.207000000000001</v>
      </c>
      <c r="F11" s="117">
        <v>11.5502</v>
      </c>
      <c r="G11" s="117">
        <v>11.352600000000001</v>
      </c>
      <c r="H11" s="117">
        <v>11.8787</v>
      </c>
      <c r="I11" s="117">
        <v>11.5581</v>
      </c>
      <c r="J11" s="117">
        <v>12.442600000000001</v>
      </c>
      <c r="K11" s="117">
        <v>12.6479</v>
      </c>
      <c r="L11" s="117">
        <v>12.422499999999999</v>
      </c>
      <c r="M11" s="117">
        <v>14.0839</v>
      </c>
      <c r="N11" s="117">
        <v>13.706899999999999</v>
      </c>
      <c r="O11" s="117">
        <v>14.2057</v>
      </c>
      <c r="P11" s="117">
        <v>14.670299999999999</v>
      </c>
      <c r="Q11" s="117">
        <v>14.6808</v>
      </c>
      <c r="R11" s="117">
        <v>15.8926</v>
      </c>
      <c r="S11" s="117">
        <v>14.9894</v>
      </c>
      <c r="T11" s="117">
        <v>16.135200000000001</v>
      </c>
      <c r="U11" s="117">
        <v>14.157500000000001</v>
      </c>
      <c r="V11" s="117">
        <v>14.6675</v>
      </c>
      <c r="W11" s="117">
        <v>14.567399999999999</v>
      </c>
      <c r="X11" s="117">
        <v>13.822100000000001</v>
      </c>
      <c r="Y11" s="117">
        <v>14.7662</v>
      </c>
      <c r="Z11" s="117">
        <v>16.142499999999998</v>
      </c>
      <c r="AA11" s="117">
        <v>16.0245</v>
      </c>
      <c r="AB11" s="117">
        <v>17.935099999999998</v>
      </c>
      <c r="AC11" s="117">
        <v>18.9194</v>
      </c>
      <c r="AD11" s="117">
        <v>17.862200000000001</v>
      </c>
      <c r="AE11" s="117">
        <v>17.334900000000001</v>
      </c>
      <c r="AF11" s="117">
        <v>16.741700000000002</v>
      </c>
      <c r="AG11" s="117">
        <v>17.496400000000001</v>
      </c>
      <c r="AH11" s="117">
        <v>19.022400000000001</v>
      </c>
      <c r="AI11" s="117">
        <v>23.194099999999999</v>
      </c>
      <c r="AJ11" s="117">
        <v>22.154199999999999</v>
      </c>
      <c r="AK11" s="117">
        <v>20.836500000000001</v>
      </c>
      <c r="AL11" s="117">
        <v>24.416799999999999</v>
      </c>
      <c r="AM11" s="117">
        <v>26.5505</v>
      </c>
      <c r="AN11" s="117">
        <v>26.3172</v>
      </c>
      <c r="AO11" s="117">
        <v>24.9434</v>
      </c>
      <c r="AP11" s="117">
        <v>26.9268</v>
      </c>
      <c r="AQ11" s="117">
        <v>23.995999999999999</v>
      </c>
      <c r="AR11" s="117">
        <v>28.174199999999999</v>
      </c>
      <c r="AS11" s="117">
        <v>26.617999999999999</v>
      </c>
      <c r="AT11" s="117">
        <v>27.142299999999999</v>
      </c>
      <c r="AU11" s="117">
        <v>26.765999999999998</v>
      </c>
      <c r="AV11" s="117">
        <v>26.821200000000001</v>
      </c>
      <c r="AW11" s="117">
        <v>27.360600000000002</v>
      </c>
      <c r="AX11" s="117">
        <v>29.636199999999999</v>
      </c>
      <c r="AY11" s="117">
        <v>28.5609</v>
      </c>
      <c r="AZ11" s="117">
        <v>33.119799999999998</v>
      </c>
      <c r="BA11" s="117">
        <v>31.929600000000001</v>
      </c>
      <c r="BB11" s="117">
        <v>27.227900000000002</v>
      </c>
      <c r="BC11" s="117">
        <v>26.654399999999999</v>
      </c>
      <c r="BD11" s="117">
        <v>28.064800000000002</v>
      </c>
      <c r="BE11" s="117">
        <v>28.740600000000001</v>
      </c>
    </row>
    <row r="12" spans="1:57">
      <c r="A12" s="116" t="s">
        <v>116</v>
      </c>
      <c r="B12" s="116" t="s">
        <v>117</v>
      </c>
      <c r="C12" s="117">
        <v>94.9983</v>
      </c>
      <c r="D12" s="117">
        <v>92.676500000000004</v>
      </c>
      <c r="E12" s="117">
        <v>104.8596</v>
      </c>
      <c r="F12" s="117">
        <v>76.978999999999999</v>
      </c>
      <c r="G12" s="117">
        <v>80.9191</v>
      </c>
      <c r="H12" s="117">
        <v>83.807100000000005</v>
      </c>
      <c r="I12" s="117">
        <v>88.269400000000005</v>
      </c>
      <c r="J12" s="117">
        <v>83.477900000000005</v>
      </c>
      <c r="K12" s="117">
        <v>88.3934</v>
      </c>
      <c r="L12" s="117">
        <v>82.672600000000003</v>
      </c>
      <c r="M12" s="117">
        <v>80.251400000000004</v>
      </c>
      <c r="N12" s="117">
        <v>72.730900000000005</v>
      </c>
      <c r="O12" s="117">
        <v>78.581299999999999</v>
      </c>
      <c r="P12" s="117">
        <v>82.486699999999999</v>
      </c>
      <c r="Q12" s="117">
        <v>74.942700000000002</v>
      </c>
      <c r="R12" s="117">
        <v>90.091399999999993</v>
      </c>
      <c r="S12" s="117">
        <v>90.832400000000007</v>
      </c>
      <c r="T12" s="117">
        <v>83.765000000000001</v>
      </c>
      <c r="U12" s="117">
        <v>85.3155</v>
      </c>
      <c r="V12" s="117">
        <v>91.854100000000003</v>
      </c>
      <c r="W12" s="117">
        <v>90.493399999999994</v>
      </c>
      <c r="X12" s="117">
        <v>83.771000000000001</v>
      </c>
      <c r="Y12" s="117">
        <v>84.773499999999999</v>
      </c>
      <c r="Z12" s="117">
        <v>92.249300000000005</v>
      </c>
      <c r="AA12" s="117">
        <v>77.858999999999995</v>
      </c>
      <c r="AB12" s="117">
        <v>81.160799999999995</v>
      </c>
      <c r="AC12" s="117">
        <v>81.904899999999998</v>
      </c>
      <c r="AD12" s="117">
        <v>86.3459</v>
      </c>
      <c r="AE12" s="117">
        <v>92.786699999999996</v>
      </c>
      <c r="AF12" s="117">
        <v>97.092699999999994</v>
      </c>
      <c r="AG12" s="117">
        <v>95.025300000000001</v>
      </c>
      <c r="AH12" s="117">
        <v>96.403199999999998</v>
      </c>
      <c r="AI12" s="117">
        <v>93.586500000000001</v>
      </c>
      <c r="AJ12" s="117">
        <v>93.067800000000005</v>
      </c>
      <c r="AK12" s="117">
        <v>93.169399999999996</v>
      </c>
      <c r="AL12" s="117">
        <v>101.0958</v>
      </c>
      <c r="AM12" s="117">
        <v>104.7916</v>
      </c>
      <c r="AN12" s="117">
        <v>102.6698</v>
      </c>
      <c r="AO12" s="117">
        <v>101.5787</v>
      </c>
      <c r="AP12" s="117">
        <v>108.706</v>
      </c>
      <c r="AQ12" s="117">
        <v>102.371</v>
      </c>
      <c r="AR12" s="117">
        <v>106.247</v>
      </c>
      <c r="AS12" s="117">
        <v>109.57680000000001</v>
      </c>
      <c r="AT12" s="117">
        <v>111.1311</v>
      </c>
      <c r="AU12" s="117">
        <v>120.74120000000001</v>
      </c>
      <c r="AV12" s="117">
        <v>121.9036</v>
      </c>
      <c r="AW12" s="117">
        <v>123.5189</v>
      </c>
      <c r="AX12" s="117">
        <v>134.6319</v>
      </c>
      <c r="AY12" s="117">
        <v>135.44589999999999</v>
      </c>
      <c r="AZ12" s="117">
        <v>142.71850000000001</v>
      </c>
      <c r="BA12" s="117">
        <v>142.3134</v>
      </c>
      <c r="BB12" s="117">
        <v>135.73660000000001</v>
      </c>
      <c r="BC12" s="117">
        <v>136.63159999999999</v>
      </c>
      <c r="BD12" s="117">
        <v>133.72049999999999</v>
      </c>
      <c r="BE12" s="117">
        <v>123.98909999999999</v>
      </c>
    </row>
    <row r="13" spans="1:57">
      <c r="A13" s="116" t="s">
        <v>119</v>
      </c>
      <c r="B13" s="116" t="s">
        <v>120</v>
      </c>
      <c r="C13" s="117">
        <v>126.20399999999999</v>
      </c>
      <c r="D13" s="117">
        <v>120.313</v>
      </c>
      <c r="E13" s="117">
        <v>122.669</v>
      </c>
      <c r="F13" s="117">
        <v>128.19800000000001</v>
      </c>
      <c r="G13" s="117">
        <v>129.33099999999999</v>
      </c>
      <c r="H13" s="117">
        <v>123.892</v>
      </c>
      <c r="I13" s="117">
        <v>136.21199999999999</v>
      </c>
      <c r="J13" s="117">
        <v>130.422</v>
      </c>
      <c r="K13" s="117">
        <v>135.239</v>
      </c>
      <c r="L13" s="117">
        <v>130.006</v>
      </c>
      <c r="M13" s="117">
        <v>133.10900000000001</v>
      </c>
      <c r="N13" s="117">
        <v>128.66200000000001</v>
      </c>
      <c r="O13" s="117">
        <v>136.25800000000001</v>
      </c>
      <c r="P13" s="117">
        <v>146.21600000000001</v>
      </c>
      <c r="Q13" s="117">
        <v>140.01</v>
      </c>
      <c r="R13" s="117">
        <v>150.98599999999999</v>
      </c>
      <c r="S13" s="117">
        <v>151.31</v>
      </c>
      <c r="T13" s="117">
        <v>147.96199999999999</v>
      </c>
      <c r="U13" s="117">
        <v>150.607</v>
      </c>
      <c r="V13" s="117">
        <v>160.953</v>
      </c>
      <c r="W13" s="117">
        <v>158.875</v>
      </c>
      <c r="X13" s="117">
        <v>157.69399999999999</v>
      </c>
      <c r="Y13" s="117">
        <v>155.33199999999999</v>
      </c>
      <c r="Z13" s="117">
        <v>166.57499999999999</v>
      </c>
      <c r="AA13" s="117">
        <v>152.49700000000001</v>
      </c>
      <c r="AB13" s="117">
        <v>155.143</v>
      </c>
      <c r="AC13" s="117">
        <v>155.56800000000001</v>
      </c>
      <c r="AD13" s="117">
        <v>169.315</v>
      </c>
      <c r="AE13" s="117">
        <v>163.64599999999999</v>
      </c>
      <c r="AF13" s="117">
        <v>155.82499999999999</v>
      </c>
      <c r="AG13" s="117">
        <v>163.06399999999999</v>
      </c>
      <c r="AH13" s="117">
        <v>167.98599999999999</v>
      </c>
      <c r="AI13" s="117">
        <v>158.238</v>
      </c>
      <c r="AJ13" s="117">
        <v>157.46600000000001</v>
      </c>
      <c r="AK13" s="117">
        <v>149.648</v>
      </c>
      <c r="AL13" s="117">
        <v>168.03399999999999</v>
      </c>
      <c r="AM13" s="117">
        <v>180.00200000000001</v>
      </c>
      <c r="AN13" s="117">
        <v>177.49299999999999</v>
      </c>
      <c r="AO13" s="117">
        <v>186.85499999999999</v>
      </c>
      <c r="AP13" s="117">
        <v>182.75299999999999</v>
      </c>
      <c r="AQ13" s="117">
        <v>174.35599999999999</v>
      </c>
      <c r="AR13" s="117">
        <v>180.46700000000001</v>
      </c>
      <c r="AS13" s="117">
        <v>187.27</v>
      </c>
      <c r="AT13" s="117">
        <v>186.136</v>
      </c>
      <c r="AU13" s="117">
        <v>199.84</v>
      </c>
      <c r="AV13" s="117">
        <v>207.62899999999999</v>
      </c>
      <c r="AW13" s="117">
        <v>210.38900000000001</v>
      </c>
      <c r="AX13" s="117">
        <v>218.375</v>
      </c>
      <c r="AY13" s="117">
        <v>219.262</v>
      </c>
      <c r="AZ13" s="117">
        <v>234.74100000000001</v>
      </c>
      <c r="BA13" s="117">
        <v>247.55699999999999</v>
      </c>
      <c r="BB13" s="117">
        <v>269.54300000000001</v>
      </c>
      <c r="BC13" s="117">
        <v>279.00700000000001</v>
      </c>
      <c r="BD13" s="117">
        <v>283.8</v>
      </c>
      <c r="BE13" s="117">
        <v>276.8</v>
      </c>
    </row>
    <row r="14" spans="1:57">
      <c r="A14" s="116" t="s">
        <v>105</v>
      </c>
      <c r="B14" s="116" t="s">
        <v>106</v>
      </c>
      <c r="C14" s="117">
        <v>102.71299999999999</v>
      </c>
      <c r="D14" s="117">
        <v>112.012</v>
      </c>
      <c r="E14" s="117">
        <v>115.261</v>
      </c>
      <c r="F14" s="117">
        <v>125.614</v>
      </c>
      <c r="G14" s="117">
        <v>124.627</v>
      </c>
      <c r="H14" s="117">
        <v>119.37</v>
      </c>
      <c r="I14" s="117">
        <v>120.41</v>
      </c>
      <c r="J14" s="117">
        <v>118.078</v>
      </c>
      <c r="K14" s="117">
        <v>125.68600000000001</v>
      </c>
      <c r="L14" s="117">
        <v>127.587</v>
      </c>
      <c r="M14" s="117">
        <v>125.901</v>
      </c>
      <c r="N14" s="117">
        <v>126.852</v>
      </c>
      <c r="O14" s="117">
        <v>136.971</v>
      </c>
      <c r="P14" s="117">
        <v>126.27800000000001</v>
      </c>
      <c r="Q14" s="117">
        <v>115.212</v>
      </c>
      <c r="R14" s="117">
        <v>115.729</v>
      </c>
      <c r="S14" s="117">
        <v>107.166</v>
      </c>
      <c r="T14" s="117">
        <v>113.58799999999999</v>
      </c>
      <c r="U14" s="117">
        <v>89.8</v>
      </c>
      <c r="V14" s="117">
        <v>100.264</v>
      </c>
      <c r="W14" s="117">
        <v>93.381</v>
      </c>
      <c r="X14" s="117">
        <v>91.811999999999998</v>
      </c>
      <c r="Y14" s="117">
        <v>102.184</v>
      </c>
      <c r="Z14" s="117">
        <v>122.687</v>
      </c>
      <c r="AA14" s="117">
        <v>119.623</v>
      </c>
      <c r="AB14" s="117">
        <v>132.154</v>
      </c>
      <c r="AC14" s="117">
        <v>137.44499999999999</v>
      </c>
      <c r="AD14" s="117">
        <v>141.643</v>
      </c>
      <c r="AE14" s="117">
        <v>140.97800000000001</v>
      </c>
      <c r="AF14" s="117">
        <v>145.917</v>
      </c>
      <c r="AG14" s="117">
        <v>145.196</v>
      </c>
      <c r="AH14" s="117">
        <v>147.07599999999999</v>
      </c>
      <c r="AI14" s="117">
        <v>131.916</v>
      </c>
      <c r="AJ14" s="117">
        <v>128.49700000000001</v>
      </c>
      <c r="AK14" s="117">
        <v>118.80800000000001</v>
      </c>
      <c r="AL14" s="117">
        <v>146.392</v>
      </c>
      <c r="AM14" s="117">
        <v>161.4</v>
      </c>
      <c r="AN14" s="117">
        <v>157.82900000000001</v>
      </c>
      <c r="AO14" s="117">
        <v>178.768</v>
      </c>
      <c r="AP14" s="117">
        <v>172.86799999999999</v>
      </c>
      <c r="AQ14" s="117">
        <v>171.48</v>
      </c>
      <c r="AR14" s="117">
        <v>173.12200000000001</v>
      </c>
      <c r="AS14" s="117">
        <v>169.761</v>
      </c>
      <c r="AT14" s="117">
        <v>165.58</v>
      </c>
      <c r="AU14" s="117">
        <v>166.381</v>
      </c>
      <c r="AV14" s="117">
        <v>177.26400000000001</v>
      </c>
      <c r="AW14" s="117">
        <v>174.66499999999999</v>
      </c>
      <c r="AX14" s="117">
        <v>178.57300000000001</v>
      </c>
      <c r="AY14" s="117">
        <v>184.19900000000001</v>
      </c>
      <c r="AZ14" s="117">
        <v>200.99199999999999</v>
      </c>
      <c r="BA14" s="117">
        <v>220.45</v>
      </c>
      <c r="BB14" s="117">
        <v>212.65</v>
      </c>
      <c r="BC14" s="117">
        <v>202.9</v>
      </c>
      <c r="BD14" s="117">
        <v>213.05</v>
      </c>
      <c r="BE14" s="117">
        <v>218.3</v>
      </c>
    </row>
    <row r="15" spans="1:57">
      <c r="A15" s="116" t="s">
        <v>125</v>
      </c>
      <c r="B15" s="116" t="s">
        <v>126</v>
      </c>
      <c r="C15" s="117">
        <v>107.5746</v>
      </c>
      <c r="D15" s="117">
        <v>109.9843</v>
      </c>
      <c r="E15" s="117">
        <v>111.71210000000001</v>
      </c>
      <c r="F15" s="117">
        <v>118.44119999999999</v>
      </c>
      <c r="G15" s="117">
        <v>120.96</v>
      </c>
      <c r="H15" s="117">
        <v>119.9796</v>
      </c>
      <c r="I15" s="117">
        <v>123.0209</v>
      </c>
      <c r="J15" s="117">
        <v>131.01329999999999</v>
      </c>
      <c r="K15" s="117">
        <v>140.28530000000001</v>
      </c>
      <c r="L15" s="117">
        <v>133.42400000000001</v>
      </c>
      <c r="M15" s="117">
        <v>138.06</v>
      </c>
      <c r="N15" s="117">
        <v>144.84710000000001</v>
      </c>
      <c r="O15" s="117">
        <v>159.9049</v>
      </c>
      <c r="P15" s="117">
        <v>138.48650000000001</v>
      </c>
      <c r="Q15" s="117">
        <v>129.60400000000001</v>
      </c>
      <c r="R15" s="117">
        <v>141.08269999999999</v>
      </c>
      <c r="S15" s="117">
        <v>127.6754</v>
      </c>
      <c r="T15" s="117">
        <v>122.42789999999999</v>
      </c>
      <c r="U15" s="117">
        <v>107.11490000000001</v>
      </c>
      <c r="V15" s="117">
        <v>127.6461</v>
      </c>
      <c r="W15" s="117">
        <v>112.6936</v>
      </c>
      <c r="X15" s="117">
        <v>110.9479</v>
      </c>
      <c r="Y15" s="117">
        <v>121.6879</v>
      </c>
      <c r="Z15" s="117">
        <v>131.80160000000001</v>
      </c>
      <c r="AA15" s="117">
        <v>124.0218</v>
      </c>
      <c r="AB15" s="117">
        <v>140.72</v>
      </c>
      <c r="AC15" s="117">
        <v>144.3253</v>
      </c>
      <c r="AD15" s="117">
        <v>145.80529999999999</v>
      </c>
      <c r="AE15" s="117">
        <v>149.73320000000001</v>
      </c>
      <c r="AF15" s="117">
        <v>156.17060000000001</v>
      </c>
      <c r="AG15" s="117">
        <v>161.1266</v>
      </c>
      <c r="AH15" s="117">
        <v>156.84819999999999</v>
      </c>
      <c r="AI15" s="117">
        <v>153.4991</v>
      </c>
      <c r="AJ15" s="117">
        <v>151.9503</v>
      </c>
      <c r="AK15" s="117">
        <v>140.3348</v>
      </c>
      <c r="AL15" s="117">
        <v>163.2174</v>
      </c>
      <c r="AM15" s="117">
        <v>175.95570000000001</v>
      </c>
      <c r="AN15" s="117">
        <v>177.03980000000001</v>
      </c>
      <c r="AO15" s="117">
        <v>203.0779</v>
      </c>
      <c r="AP15" s="117">
        <v>202.93279999999999</v>
      </c>
      <c r="AQ15" s="117">
        <v>208.2081</v>
      </c>
      <c r="AR15" s="117">
        <v>223.45320000000001</v>
      </c>
      <c r="AS15" s="117">
        <v>220.3586</v>
      </c>
      <c r="AT15" s="117">
        <v>218.9341</v>
      </c>
      <c r="AU15" s="117">
        <v>225.66370000000001</v>
      </c>
      <c r="AV15" s="117">
        <v>232.04949999999999</v>
      </c>
      <c r="AW15" s="117">
        <v>233.03190000000001</v>
      </c>
      <c r="AX15" s="117">
        <v>239.22120000000001</v>
      </c>
      <c r="AY15" s="117">
        <v>236.6669</v>
      </c>
      <c r="AZ15" s="117">
        <v>241.03870000000001</v>
      </c>
      <c r="BA15" s="117">
        <v>229.839</v>
      </c>
      <c r="BB15" s="117">
        <v>207.04669999999999</v>
      </c>
      <c r="BC15" s="117">
        <v>200.61179999999999</v>
      </c>
      <c r="BD15" s="117">
        <v>221.35</v>
      </c>
      <c r="BE15" s="117">
        <v>225.8</v>
      </c>
    </row>
    <row r="16" spans="1:57">
      <c r="A16" s="116" t="s">
        <v>132</v>
      </c>
      <c r="B16" s="116" t="s">
        <v>133</v>
      </c>
      <c r="C16" s="117">
        <v>73</v>
      </c>
      <c r="D16" s="117">
        <v>75.900000000000006</v>
      </c>
      <c r="E16" s="117">
        <v>71.92</v>
      </c>
      <c r="F16" s="117">
        <v>79.319999999999993</v>
      </c>
      <c r="G16" s="117">
        <v>81</v>
      </c>
      <c r="H16" s="117">
        <v>85.64</v>
      </c>
      <c r="I16" s="117">
        <v>89.26</v>
      </c>
      <c r="J16" s="117">
        <v>94.92</v>
      </c>
      <c r="K16" s="117">
        <v>96.92</v>
      </c>
      <c r="L16" s="117">
        <v>92.76</v>
      </c>
      <c r="M16" s="117">
        <v>94.24</v>
      </c>
      <c r="N16" s="117">
        <v>96.78</v>
      </c>
      <c r="O16" s="117">
        <v>102.9</v>
      </c>
      <c r="P16" s="117">
        <v>89.8</v>
      </c>
      <c r="Q16" s="117">
        <v>84.82</v>
      </c>
      <c r="R16" s="117">
        <v>86.38</v>
      </c>
      <c r="S16" s="117">
        <v>84.76</v>
      </c>
      <c r="T16" s="117">
        <v>80.56</v>
      </c>
      <c r="U16" s="117">
        <v>70.459999999999994</v>
      </c>
      <c r="V16" s="117">
        <v>79.88</v>
      </c>
      <c r="W16" s="117">
        <v>72.28</v>
      </c>
      <c r="X16" s="117">
        <v>66.66</v>
      </c>
      <c r="Y16" s="117">
        <v>77.14</v>
      </c>
      <c r="Z16" s="117">
        <v>77.48</v>
      </c>
      <c r="AA16" s="117">
        <v>74.819999999999993</v>
      </c>
      <c r="AB16" s="117">
        <v>81.72</v>
      </c>
      <c r="AC16" s="117">
        <v>87.6</v>
      </c>
      <c r="AD16" s="117">
        <v>84.08</v>
      </c>
      <c r="AE16" s="117">
        <v>85.7</v>
      </c>
      <c r="AF16" s="117">
        <v>88.46</v>
      </c>
      <c r="AG16" s="117">
        <v>90.8</v>
      </c>
      <c r="AH16" s="117">
        <v>91.12</v>
      </c>
      <c r="AI16" s="117">
        <v>91.1</v>
      </c>
      <c r="AJ16" s="117">
        <v>87.3</v>
      </c>
      <c r="AK16" s="117">
        <v>81.48</v>
      </c>
      <c r="AL16" s="117">
        <v>88.42</v>
      </c>
      <c r="AM16" s="117">
        <v>94.1</v>
      </c>
      <c r="AN16" s="117">
        <v>90.24</v>
      </c>
      <c r="AO16" s="117">
        <v>93.5</v>
      </c>
      <c r="AP16" s="117">
        <v>98.22</v>
      </c>
      <c r="AQ16" s="117">
        <v>96.86</v>
      </c>
      <c r="AR16" s="117">
        <v>99.1</v>
      </c>
      <c r="AS16" s="117">
        <v>92.64</v>
      </c>
      <c r="AT16" s="117">
        <v>99.88</v>
      </c>
      <c r="AU16" s="117">
        <v>101.2</v>
      </c>
      <c r="AV16" s="117">
        <v>103.3</v>
      </c>
      <c r="AW16" s="117">
        <v>103.6</v>
      </c>
      <c r="AX16" s="117">
        <v>94.88</v>
      </c>
      <c r="AY16" s="117">
        <v>94.04</v>
      </c>
      <c r="AZ16" s="117">
        <v>98.88</v>
      </c>
      <c r="BA16" s="117">
        <v>105.55</v>
      </c>
      <c r="BB16" s="117">
        <v>97.24</v>
      </c>
      <c r="BC16" s="117">
        <v>96.3</v>
      </c>
      <c r="BD16" s="117">
        <v>106.95</v>
      </c>
      <c r="BE16" s="117">
        <v>113.5</v>
      </c>
    </row>
    <row r="17" spans="1:57">
      <c r="A17" s="116" t="s">
        <v>141</v>
      </c>
      <c r="B17" s="116" t="s">
        <v>142</v>
      </c>
      <c r="C17" s="117">
        <v>19.435700000000001</v>
      </c>
      <c r="D17" s="117">
        <v>20.809200000000001</v>
      </c>
      <c r="E17" s="117">
        <v>20.282299999999999</v>
      </c>
      <c r="F17" s="117">
        <v>22.6389</v>
      </c>
      <c r="G17" s="117">
        <v>23.696100000000001</v>
      </c>
      <c r="H17" s="117">
        <v>24.486499999999999</v>
      </c>
      <c r="I17" s="117">
        <v>25.116900000000001</v>
      </c>
      <c r="J17" s="117">
        <v>27.047899999999998</v>
      </c>
      <c r="K17" s="117">
        <v>27.523299999999999</v>
      </c>
      <c r="L17" s="117">
        <v>25.483499999999999</v>
      </c>
      <c r="M17" s="117">
        <v>25.123999999999999</v>
      </c>
      <c r="N17" s="117">
        <v>26.881699999999999</v>
      </c>
      <c r="O17" s="117">
        <v>29.598299999999998</v>
      </c>
      <c r="P17" s="117">
        <v>26.668099999999999</v>
      </c>
      <c r="Q17" s="117">
        <v>26.549600000000002</v>
      </c>
      <c r="R17" s="117">
        <v>26.5899</v>
      </c>
      <c r="S17" s="117">
        <v>25.996200000000002</v>
      </c>
      <c r="T17" s="117">
        <v>25.728200000000001</v>
      </c>
      <c r="U17" s="117">
        <v>22.9375</v>
      </c>
      <c r="V17" s="117">
        <v>26.688500000000001</v>
      </c>
      <c r="W17" s="117">
        <v>24.7761</v>
      </c>
      <c r="X17" s="117">
        <v>24.127700000000001</v>
      </c>
      <c r="Y17" s="117">
        <v>26.2681</v>
      </c>
      <c r="Z17" s="117">
        <v>27.937100000000001</v>
      </c>
      <c r="AA17" s="117">
        <v>26.535799999999998</v>
      </c>
      <c r="AB17" s="117">
        <v>29.741700000000002</v>
      </c>
      <c r="AC17" s="117">
        <v>29.382899999999999</v>
      </c>
      <c r="AD17" s="117">
        <v>30.349599999999999</v>
      </c>
      <c r="AE17" s="117">
        <v>31.3566</v>
      </c>
      <c r="AF17" s="117">
        <v>32.858899999999998</v>
      </c>
      <c r="AG17" s="117">
        <v>34.606299999999997</v>
      </c>
      <c r="AH17" s="117">
        <v>35</v>
      </c>
      <c r="AI17" s="117">
        <v>33.828299999999999</v>
      </c>
      <c r="AJ17" s="117">
        <v>32.581099999999999</v>
      </c>
      <c r="AK17" s="117">
        <v>30.4084</v>
      </c>
      <c r="AL17" s="117">
        <v>35.006399999999999</v>
      </c>
      <c r="AM17" s="117">
        <v>38.6021</v>
      </c>
      <c r="AN17" s="117">
        <v>37.796399999999998</v>
      </c>
      <c r="AO17" s="117">
        <v>40.988300000000002</v>
      </c>
      <c r="AP17" s="117">
        <v>42.2254</v>
      </c>
      <c r="AQ17" s="117">
        <v>44.927700000000002</v>
      </c>
      <c r="AR17" s="117">
        <v>49.451700000000002</v>
      </c>
      <c r="AS17" s="117">
        <v>50.853400000000001</v>
      </c>
      <c r="AT17" s="117">
        <v>50.271599999999999</v>
      </c>
      <c r="AU17" s="117">
        <v>50.735300000000002</v>
      </c>
      <c r="AV17" s="117">
        <v>51.039499999999997</v>
      </c>
      <c r="AW17" s="117">
        <v>49.986800000000002</v>
      </c>
      <c r="AX17" s="117">
        <v>52.963099999999997</v>
      </c>
      <c r="AY17" s="117">
        <v>51.160299999999999</v>
      </c>
      <c r="AZ17" s="117">
        <v>51.7819</v>
      </c>
      <c r="BA17" s="117">
        <v>50.531999999999996</v>
      </c>
      <c r="BB17" s="117">
        <v>47.290700000000001</v>
      </c>
      <c r="BC17" s="117">
        <v>46.2517</v>
      </c>
      <c r="BD17" s="117">
        <v>49.871600000000001</v>
      </c>
      <c r="BE17" s="117">
        <v>50.641300000000001</v>
      </c>
    </row>
    <row r="18" spans="1:57">
      <c r="A18" s="116" t="s">
        <v>148</v>
      </c>
      <c r="B18" s="116" t="s">
        <v>149</v>
      </c>
      <c r="C18" s="117">
        <v>80.355999999999995</v>
      </c>
      <c r="D18" s="117">
        <v>81.247</v>
      </c>
      <c r="E18" s="117">
        <v>77.034000000000006</v>
      </c>
      <c r="F18" s="117">
        <v>80.058999999999997</v>
      </c>
      <c r="G18" s="117">
        <v>80.337999999999994</v>
      </c>
      <c r="H18" s="117">
        <v>80.748999999999995</v>
      </c>
      <c r="I18" s="117">
        <v>78.981999999999999</v>
      </c>
      <c r="J18" s="117">
        <v>76.872</v>
      </c>
      <c r="K18" s="117">
        <v>78.488</v>
      </c>
      <c r="L18" s="117">
        <v>80.027000000000001</v>
      </c>
      <c r="M18" s="117">
        <v>79.837000000000003</v>
      </c>
      <c r="N18" s="117">
        <v>73.965000000000003</v>
      </c>
      <c r="O18" s="117">
        <v>78.924999999999997</v>
      </c>
      <c r="P18" s="117">
        <v>87.8</v>
      </c>
      <c r="Q18" s="117">
        <v>133.03</v>
      </c>
      <c r="R18" s="117">
        <v>180.73099999999999</v>
      </c>
      <c r="S18" s="117">
        <v>204.96100000000001</v>
      </c>
      <c r="T18" s="117">
        <v>183.20500000000001</v>
      </c>
      <c r="U18" s="117">
        <v>214.52099999999999</v>
      </c>
      <c r="V18" s="117">
        <v>173.33099999999999</v>
      </c>
      <c r="W18" s="117">
        <v>151.791</v>
      </c>
      <c r="X18" s="117">
        <v>152.32400000000001</v>
      </c>
      <c r="Y18" s="117">
        <v>159.77799999999999</v>
      </c>
      <c r="Z18" s="117">
        <v>189.11</v>
      </c>
      <c r="AA18" s="117">
        <v>180.107</v>
      </c>
      <c r="AB18" s="117">
        <v>208.32599999999999</v>
      </c>
      <c r="AC18" s="117">
        <v>232.52699999999999</v>
      </c>
      <c r="AD18" s="117">
        <v>265.34399999999999</v>
      </c>
      <c r="AE18" s="117">
        <v>255.857</v>
      </c>
      <c r="AF18" s="117">
        <v>231.76400000000001</v>
      </c>
      <c r="AG18" s="117">
        <v>246.13200000000001</v>
      </c>
      <c r="AH18" s="117">
        <v>253.02099999999999</v>
      </c>
      <c r="AI18" s="117">
        <v>247.215</v>
      </c>
      <c r="AJ18" s="117">
        <v>240.12899999999999</v>
      </c>
      <c r="AK18" s="117">
        <v>265.91300000000001</v>
      </c>
      <c r="AL18" s="117">
        <v>271.72000000000003</v>
      </c>
      <c r="AM18" s="117">
        <v>282.447</v>
      </c>
      <c r="AN18" s="117">
        <v>319.45</v>
      </c>
      <c r="AO18" s="117">
        <v>418.35599999999999</v>
      </c>
      <c r="AP18" s="117">
        <v>511.553</v>
      </c>
      <c r="AQ18" s="117">
        <v>507.02600000000001</v>
      </c>
      <c r="AR18" s="117">
        <v>523.55999999999995</v>
      </c>
      <c r="AS18" s="117">
        <v>471.62200000000001</v>
      </c>
      <c r="AT18" s="117">
        <v>500.67500000000001</v>
      </c>
      <c r="AU18" s="117">
        <v>537.68899999999996</v>
      </c>
      <c r="AV18" s="117">
        <v>482.06900000000002</v>
      </c>
      <c r="AW18" s="117">
        <v>471.22399999999999</v>
      </c>
      <c r="AX18" s="117">
        <v>619.07799999999997</v>
      </c>
      <c r="AY18" s="117">
        <v>611.51700000000005</v>
      </c>
      <c r="AZ18" s="117">
        <v>749.22199999999998</v>
      </c>
      <c r="BA18" s="117">
        <v>1040.752</v>
      </c>
      <c r="BB18" s="117">
        <v>1316.3630000000001</v>
      </c>
      <c r="BC18" s="117">
        <v>1484.0170000000001</v>
      </c>
      <c r="BD18" s="117">
        <v>1884</v>
      </c>
      <c r="BE18" s="117">
        <v>1787.5</v>
      </c>
    </row>
    <row r="19" spans="1:57">
      <c r="A19" s="116" t="s">
        <v>154</v>
      </c>
      <c r="B19" s="116" t="s">
        <v>155</v>
      </c>
      <c r="C19" s="117">
        <v>13.080299999999999</v>
      </c>
      <c r="D19" s="117">
        <v>13.865399999999999</v>
      </c>
      <c r="E19" s="117">
        <v>14.4457</v>
      </c>
      <c r="F19" s="117">
        <v>14.667400000000001</v>
      </c>
      <c r="G19" s="117">
        <v>14.837</v>
      </c>
      <c r="H19" s="117">
        <v>15.6228</v>
      </c>
      <c r="I19" s="117">
        <v>15.493399999999999</v>
      </c>
      <c r="J19" s="117">
        <v>15.1721</v>
      </c>
      <c r="K19" s="117">
        <v>14.619</v>
      </c>
      <c r="L19" s="117">
        <v>14.825100000000001</v>
      </c>
      <c r="M19" s="117">
        <v>15.3698</v>
      </c>
      <c r="N19" s="117">
        <v>14.575100000000001</v>
      </c>
      <c r="O19" s="117">
        <v>15.614000000000001</v>
      </c>
      <c r="P19" s="117">
        <v>15.1792</v>
      </c>
      <c r="Q19" s="117">
        <v>13.2088</v>
      </c>
      <c r="R19" s="117">
        <v>12.9945</v>
      </c>
      <c r="S19" s="117">
        <v>12.6622</v>
      </c>
      <c r="T19" s="117">
        <v>13.481199999999999</v>
      </c>
      <c r="U19" s="117">
        <v>12.216799999999999</v>
      </c>
      <c r="V19" s="117">
        <v>14.4458</v>
      </c>
      <c r="W19" s="117">
        <v>13.0587</v>
      </c>
      <c r="X19" s="117">
        <v>12.0067</v>
      </c>
      <c r="Y19" s="117">
        <v>13.684200000000001</v>
      </c>
      <c r="Z19" s="117">
        <v>14.4701</v>
      </c>
      <c r="AA19" s="117">
        <v>13.9604</v>
      </c>
      <c r="AB19" s="117">
        <v>15.0366</v>
      </c>
      <c r="AC19" s="117">
        <v>15.678699999999999</v>
      </c>
      <c r="AD19" s="117">
        <v>15.708600000000001</v>
      </c>
      <c r="AE19" s="117">
        <v>16.477499999999999</v>
      </c>
      <c r="AF19" s="117">
        <v>15.228999999999999</v>
      </c>
      <c r="AG19" s="117">
        <v>16.743200000000002</v>
      </c>
      <c r="AH19" s="117">
        <v>17.734000000000002</v>
      </c>
      <c r="AI19" s="117">
        <v>16.472000000000001</v>
      </c>
      <c r="AJ19" s="117">
        <v>17.278300000000002</v>
      </c>
      <c r="AK19" s="117">
        <v>16.527000000000001</v>
      </c>
      <c r="AL19" s="117">
        <v>18.8523</v>
      </c>
      <c r="AM19" s="117">
        <v>20.821999999999999</v>
      </c>
      <c r="AN19" s="117">
        <v>19.654299999999999</v>
      </c>
      <c r="AO19" s="117">
        <v>22.4742</v>
      </c>
      <c r="AP19" s="117">
        <v>23.5321</v>
      </c>
      <c r="AQ19" s="117">
        <v>22.591000000000001</v>
      </c>
      <c r="AR19" s="117">
        <v>23.111699999999999</v>
      </c>
      <c r="AS19" s="117">
        <v>22.358799999999999</v>
      </c>
      <c r="AT19" s="117">
        <v>22.105899999999998</v>
      </c>
      <c r="AU19" s="117">
        <v>22.478999999999999</v>
      </c>
      <c r="AV19" s="117">
        <v>22.240400000000001</v>
      </c>
      <c r="AW19" s="117">
        <v>22.3384</v>
      </c>
      <c r="AX19" s="117">
        <v>22.0899</v>
      </c>
      <c r="AY19" s="117">
        <v>21.955400000000001</v>
      </c>
      <c r="AZ19" s="117">
        <v>24.990100000000002</v>
      </c>
      <c r="BA19" s="117">
        <v>27.952200000000001</v>
      </c>
      <c r="BB19" s="117">
        <v>25.271599999999999</v>
      </c>
      <c r="BC19" s="117">
        <v>23.935300000000002</v>
      </c>
      <c r="BD19" s="117">
        <v>24.412600000000001</v>
      </c>
      <c r="BE19" s="117">
        <v>23.803599999999999</v>
      </c>
    </row>
    <row r="20" spans="1:57">
      <c r="A20" s="116" t="s">
        <v>159</v>
      </c>
      <c r="B20" s="116" t="s">
        <v>160</v>
      </c>
      <c r="C20" s="117">
        <v>18.195499999999999</v>
      </c>
      <c r="D20" s="117">
        <v>18.6142</v>
      </c>
      <c r="E20" s="117">
        <v>17.761099999999999</v>
      </c>
      <c r="F20" s="117">
        <v>19.4206</v>
      </c>
      <c r="G20" s="117">
        <v>19.993400000000001</v>
      </c>
      <c r="H20" s="117">
        <v>19.795400000000001</v>
      </c>
      <c r="I20" s="117">
        <v>20.6754</v>
      </c>
      <c r="J20" s="117">
        <v>22.920300000000001</v>
      </c>
      <c r="K20" s="117">
        <v>23.6662</v>
      </c>
      <c r="L20" s="117">
        <v>23.258800000000001</v>
      </c>
      <c r="M20" s="117">
        <v>24.9816</v>
      </c>
      <c r="N20" s="117">
        <v>25.52</v>
      </c>
      <c r="O20" s="117">
        <v>26.589400000000001</v>
      </c>
      <c r="P20" s="117">
        <v>25.317599999999999</v>
      </c>
      <c r="Q20" s="117">
        <v>25.384799999999998</v>
      </c>
      <c r="R20" s="117">
        <v>26.309699999999999</v>
      </c>
      <c r="S20" s="117">
        <v>26.9664</v>
      </c>
      <c r="T20" s="117">
        <v>25.294799999999999</v>
      </c>
      <c r="U20" s="117">
        <v>24.4376</v>
      </c>
      <c r="V20" s="117">
        <v>27.362300000000001</v>
      </c>
      <c r="W20" s="117">
        <v>24.8794</v>
      </c>
      <c r="X20" s="117">
        <v>23.813400000000001</v>
      </c>
      <c r="Y20" s="117">
        <v>25.829599999999999</v>
      </c>
      <c r="Z20" s="117">
        <v>25.463899999999999</v>
      </c>
      <c r="AA20" s="117">
        <v>24.582799999999999</v>
      </c>
      <c r="AB20" s="117">
        <v>25.921399999999998</v>
      </c>
      <c r="AC20" s="117">
        <v>27.163599999999999</v>
      </c>
      <c r="AD20" s="117">
        <v>28.292400000000001</v>
      </c>
      <c r="AE20" s="117">
        <v>29.117799999999999</v>
      </c>
      <c r="AF20" s="117">
        <v>28.2134</v>
      </c>
      <c r="AG20" s="117">
        <v>29.468</v>
      </c>
      <c r="AH20" s="117">
        <v>29.544799999999999</v>
      </c>
      <c r="AI20" s="117">
        <v>29.264700000000001</v>
      </c>
      <c r="AJ20" s="117">
        <v>31.113299999999999</v>
      </c>
      <c r="AK20" s="117">
        <v>32.012300000000003</v>
      </c>
      <c r="AL20" s="117">
        <v>34.230899999999998</v>
      </c>
      <c r="AM20" s="117">
        <v>34.859000000000002</v>
      </c>
      <c r="AN20" s="117">
        <v>37.1524</v>
      </c>
      <c r="AO20" s="117">
        <v>39.29</v>
      </c>
      <c r="AP20" s="117">
        <v>38.905900000000003</v>
      </c>
      <c r="AQ20" s="117">
        <v>37.587600000000002</v>
      </c>
      <c r="AR20" s="117">
        <v>39.453600000000002</v>
      </c>
      <c r="AS20" s="117">
        <v>42.248899999999999</v>
      </c>
      <c r="AT20" s="117">
        <v>42.928800000000003</v>
      </c>
      <c r="AU20" s="117">
        <v>41.555300000000003</v>
      </c>
      <c r="AV20" s="117">
        <v>41.721800000000002</v>
      </c>
      <c r="AW20" s="117">
        <v>41.6858</v>
      </c>
      <c r="AX20" s="117">
        <v>44.119100000000003</v>
      </c>
      <c r="AY20" s="117">
        <v>43.4176</v>
      </c>
      <c r="AZ20" s="117">
        <v>47.578899999999997</v>
      </c>
      <c r="BA20" s="117">
        <v>45.7258</v>
      </c>
      <c r="BB20" s="117">
        <v>45.7271</v>
      </c>
      <c r="BC20" s="117">
        <v>47.2759</v>
      </c>
      <c r="BD20" s="117">
        <v>47.368499999999997</v>
      </c>
      <c r="BE20" s="117">
        <v>45.899900000000002</v>
      </c>
    </row>
    <row r="21" spans="1:57">
      <c r="A21" s="116" t="s">
        <v>163</v>
      </c>
      <c r="B21" s="116" t="s">
        <v>164</v>
      </c>
      <c r="C21" s="117">
        <v>68.408699999999996</v>
      </c>
      <c r="D21" s="117">
        <v>64.389600000000002</v>
      </c>
      <c r="E21" s="117">
        <v>72.343699999999998</v>
      </c>
      <c r="F21" s="117">
        <v>73.453599999999994</v>
      </c>
      <c r="G21" s="117">
        <v>78.591700000000003</v>
      </c>
      <c r="H21" s="117">
        <v>79.898700000000005</v>
      </c>
      <c r="I21" s="117">
        <v>77.379300000000001</v>
      </c>
      <c r="J21" s="117">
        <v>76.708600000000004</v>
      </c>
      <c r="K21" s="117">
        <v>78.153099999999995</v>
      </c>
      <c r="L21" s="117">
        <v>77.516800000000003</v>
      </c>
      <c r="M21" s="117">
        <v>79.425700000000006</v>
      </c>
      <c r="N21" s="117">
        <v>72.433899999999994</v>
      </c>
      <c r="O21" s="117">
        <v>80.442599999999999</v>
      </c>
      <c r="P21" s="117">
        <v>83.689400000000006</v>
      </c>
      <c r="Q21" s="117">
        <v>81.836600000000004</v>
      </c>
      <c r="R21" s="117">
        <v>80.511899999999997</v>
      </c>
      <c r="S21" s="117">
        <v>82.351100000000002</v>
      </c>
      <c r="T21" s="117">
        <v>79.548100000000005</v>
      </c>
      <c r="U21" s="117">
        <v>75.361400000000003</v>
      </c>
      <c r="V21" s="117">
        <v>82.830100000000002</v>
      </c>
      <c r="W21" s="117">
        <v>81.827799999999996</v>
      </c>
      <c r="X21" s="117">
        <v>73.773600000000002</v>
      </c>
      <c r="Y21" s="117">
        <v>82.652699999999996</v>
      </c>
      <c r="Z21" s="117">
        <v>86.614500000000007</v>
      </c>
      <c r="AA21" s="117">
        <v>83.629300000000001</v>
      </c>
      <c r="AB21" s="117">
        <v>92.907499999999999</v>
      </c>
      <c r="AC21" s="117">
        <v>96.672600000000003</v>
      </c>
      <c r="AD21" s="117">
        <v>94.772099999999995</v>
      </c>
      <c r="AE21" s="117">
        <v>103.373</v>
      </c>
      <c r="AF21" s="117">
        <v>97.955600000000004</v>
      </c>
      <c r="AG21" s="117">
        <v>98.010800000000003</v>
      </c>
      <c r="AH21" s="117">
        <v>98.379400000000004</v>
      </c>
      <c r="AI21" s="117">
        <v>94.859899999999996</v>
      </c>
      <c r="AJ21" s="117">
        <v>96.757800000000003</v>
      </c>
      <c r="AK21" s="117">
        <v>96.260300000000001</v>
      </c>
      <c r="AL21" s="117">
        <v>104.48950000000001</v>
      </c>
      <c r="AM21" s="117">
        <v>105.7921</v>
      </c>
      <c r="AN21" s="117">
        <v>108.9371</v>
      </c>
      <c r="AO21" s="117">
        <v>110.1653</v>
      </c>
      <c r="AP21" s="117">
        <v>110.50020000000001</v>
      </c>
      <c r="AQ21" s="117">
        <v>105.79649999999999</v>
      </c>
      <c r="AR21" s="117">
        <v>109.82680000000001</v>
      </c>
      <c r="AS21" s="117">
        <v>94.406000000000006</v>
      </c>
      <c r="AT21" s="117">
        <v>101.3343</v>
      </c>
      <c r="AU21" s="117">
        <v>103.7813</v>
      </c>
      <c r="AV21" s="117">
        <v>100.7106</v>
      </c>
      <c r="AW21" s="117">
        <v>99.525400000000005</v>
      </c>
      <c r="AX21" s="117">
        <v>96.773200000000003</v>
      </c>
      <c r="AY21" s="117">
        <v>96.656899999999993</v>
      </c>
      <c r="AZ21" s="117">
        <v>101.2698</v>
      </c>
      <c r="BA21" s="117">
        <v>107.6658</v>
      </c>
      <c r="BB21" s="117">
        <v>112.7051</v>
      </c>
      <c r="BC21" s="117">
        <v>122.6</v>
      </c>
      <c r="BD21" s="117">
        <v>125.85</v>
      </c>
      <c r="BE21" s="117">
        <v>125.1</v>
      </c>
    </row>
    <row r="22" spans="1:57">
      <c r="A22" s="116" t="s">
        <v>170</v>
      </c>
      <c r="B22" s="116" t="s">
        <v>171</v>
      </c>
      <c r="C22" s="117">
        <v>20.407699999999998</v>
      </c>
      <c r="D22" s="117">
        <v>17.883800000000001</v>
      </c>
      <c r="E22" s="117">
        <v>18.637799999999999</v>
      </c>
      <c r="F22" s="117">
        <v>20.073599999999999</v>
      </c>
      <c r="G22" s="117">
        <v>21.346800000000002</v>
      </c>
      <c r="H22" s="117">
        <v>21.872599999999998</v>
      </c>
      <c r="I22" s="117">
        <v>22.527899999999999</v>
      </c>
      <c r="J22" s="117">
        <v>22.755500000000001</v>
      </c>
      <c r="K22" s="117">
        <v>22.3186</v>
      </c>
      <c r="L22" s="117">
        <v>22.9648</v>
      </c>
      <c r="M22" s="117">
        <v>24.8126</v>
      </c>
      <c r="N22" s="117">
        <v>22.604199999999999</v>
      </c>
      <c r="O22" s="117">
        <v>25.365300000000001</v>
      </c>
      <c r="P22" s="117">
        <v>22.613399999999999</v>
      </c>
      <c r="Q22" s="117">
        <v>22.475300000000001</v>
      </c>
      <c r="R22" s="117">
        <v>22.208400000000001</v>
      </c>
      <c r="S22" s="117">
        <v>22.631799999999998</v>
      </c>
      <c r="T22" s="117">
        <v>22.366599999999998</v>
      </c>
      <c r="U22" s="117">
        <v>22.534199999999998</v>
      </c>
      <c r="V22" s="117">
        <v>24.294899999999998</v>
      </c>
      <c r="W22" s="117">
        <v>23.270199999999999</v>
      </c>
      <c r="X22" s="117">
        <v>21.789000000000001</v>
      </c>
      <c r="Y22" s="117">
        <v>23.018599999999999</v>
      </c>
      <c r="Z22" s="117">
        <v>24.259499999999999</v>
      </c>
      <c r="AA22" s="117">
        <v>23.188700000000001</v>
      </c>
      <c r="AB22" s="117">
        <v>25.624099999999999</v>
      </c>
      <c r="AC22" s="117">
        <v>24.884899999999998</v>
      </c>
      <c r="AD22" s="117">
        <v>25.671500000000002</v>
      </c>
      <c r="AE22" s="117">
        <v>26.941299999999998</v>
      </c>
      <c r="AF22" s="117">
        <v>27.434100000000001</v>
      </c>
      <c r="AG22" s="117">
        <v>27.452999999999999</v>
      </c>
      <c r="AH22" s="117">
        <v>28.843800000000002</v>
      </c>
      <c r="AI22" s="117">
        <v>27.992100000000001</v>
      </c>
      <c r="AJ22" s="117">
        <v>27.7242</v>
      </c>
      <c r="AK22" s="117">
        <v>27.636900000000001</v>
      </c>
      <c r="AL22" s="117">
        <v>30.863099999999999</v>
      </c>
      <c r="AM22" s="117">
        <v>32.087600000000002</v>
      </c>
      <c r="AN22" s="117">
        <v>34.4101</v>
      </c>
      <c r="AO22" s="117">
        <v>33.671500000000002</v>
      </c>
      <c r="AP22" s="117">
        <v>35.644199999999998</v>
      </c>
      <c r="AQ22" s="117">
        <v>32.845500000000001</v>
      </c>
      <c r="AR22" s="117">
        <v>35.527099999999997</v>
      </c>
      <c r="AS22" s="117">
        <v>35.527099999999997</v>
      </c>
      <c r="AT22" s="117">
        <v>35.997399999999999</v>
      </c>
      <c r="AU22" s="117">
        <v>36.977200000000003</v>
      </c>
      <c r="AV22" s="117">
        <v>37.800199999999997</v>
      </c>
      <c r="AW22" s="117">
        <v>36.134599999999999</v>
      </c>
      <c r="AX22" s="117">
        <v>38.7209</v>
      </c>
      <c r="AY22" s="117">
        <v>40.323</v>
      </c>
      <c r="AZ22" s="117">
        <v>41.117600000000003</v>
      </c>
      <c r="BA22" s="117">
        <v>42.527900000000002</v>
      </c>
      <c r="BB22" s="117">
        <v>40.899099999999997</v>
      </c>
      <c r="BC22" s="117">
        <v>42.587499999999999</v>
      </c>
      <c r="BD22" s="117">
        <v>44.84</v>
      </c>
      <c r="BE22" s="117">
        <v>45.26</v>
      </c>
    </row>
    <row r="23" spans="1:57">
      <c r="A23" s="116" t="s">
        <v>56</v>
      </c>
      <c r="B23" s="116" t="s">
        <v>57</v>
      </c>
      <c r="C23" s="117">
        <v>241.2851</v>
      </c>
      <c r="D23" s="117">
        <v>240.8982</v>
      </c>
      <c r="E23" s="117">
        <v>229.68469999999999</v>
      </c>
      <c r="F23" s="117">
        <v>240.8528</v>
      </c>
      <c r="G23" s="117">
        <v>236.59129999999999</v>
      </c>
      <c r="H23" s="117">
        <v>248.34520000000001</v>
      </c>
      <c r="I23" s="117">
        <v>277.43</v>
      </c>
      <c r="J23" s="117">
        <v>284.53030000000001</v>
      </c>
      <c r="K23" s="117">
        <v>296.83249999999998</v>
      </c>
      <c r="L23" s="117">
        <v>276.14980000000003</v>
      </c>
      <c r="M23" s="117">
        <v>292.12470000000002</v>
      </c>
      <c r="N23" s="117">
        <v>301.57549999999998</v>
      </c>
      <c r="O23" s="117">
        <v>319.82279999999997</v>
      </c>
      <c r="P23" s="117">
        <v>298.57659999999998</v>
      </c>
      <c r="Q23" s="117">
        <v>296.61660000000001</v>
      </c>
      <c r="R23" s="117">
        <v>321.33170000000001</v>
      </c>
      <c r="S23" s="117">
        <v>316.66739999999999</v>
      </c>
      <c r="T23" s="117">
        <v>284.38369999999998</v>
      </c>
      <c r="U23" s="117">
        <v>285.53699999999998</v>
      </c>
      <c r="V23" s="117">
        <v>291.10059999999999</v>
      </c>
      <c r="W23" s="117">
        <v>288.27780000000001</v>
      </c>
      <c r="X23" s="117">
        <v>300.95370000000003</v>
      </c>
      <c r="Y23" s="117">
        <v>301.12060000000002</v>
      </c>
      <c r="Z23" s="117">
        <v>281.07249999999999</v>
      </c>
      <c r="AA23" s="117">
        <v>263.64190000000002</v>
      </c>
      <c r="AB23" s="117">
        <v>256.43180000000001</v>
      </c>
      <c r="AC23" s="117">
        <v>245.01990000000001</v>
      </c>
      <c r="AD23" s="117">
        <v>244.1926</v>
      </c>
      <c r="AE23" s="117">
        <v>264.72239999999999</v>
      </c>
      <c r="AF23" s="117">
        <v>275.39819999999997</v>
      </c>
      <c r="AG23" s="117">
        <v>260.22719999999998</v>
      </c>
      <c r="AH23" s="117">
        <v>262.78769999999997</v>
      </c>
      <c r="AI23" s="117">
        <v>252.80709999999999</v>
      </c>
      <c r="AJ23" s="117">
        <v>240.62989999999999</v>
      </c>
      <c r="AK23" s="117">
        <v>225.95519999999999</v>
      </c>
      <c r="AL23" s="117">
        <v>230.268</v>
      </c>
      <c r="AM23" s="117">
        <v>244.74680000000001</v>
      </c>
      <c r="AN23" s="117">
        <v>246.21350000000001</v>
      </c>
      <c r="AO23" s="117">
        <v>225.83090000000001</v>
      </c>
      <c r="AP23" s="117">
        <v>228.50640000000001</v>
      </c>
      <c r="AQ23" s="117">
        <v>217.89320000000001</v>
      </c>
      <c r="AR23" s="117">
        <v>228.21270000000001</v>
      </c>
      <c r="AS23" s="117">
        <v>250.8357</v>
      </c>
      <c r="AT23" s="117">
        <v>290.68119999999999</v>
      </c>
      <c r="AU23" s="117">
        <v>295.7088</v>
      </c>
      <c r="AV23" s="117">
        <v>278.22789999999998</v>
      </c>
      <c r="AW23" s="117">
        <v>275.90890000000002</v>
      </c>
      <c r="AX23" s="117">
        <v>265.60879999999997</v>
      </c>
      <c r="AY23" s="117">
        <v>262.89429999999999</v>
      </c>
      <c r="AZ23" s="117">
        <v>292.60520000000002</v>
      </c>
      <c r="BA23" s="117">
        <v>308.8621</v>
      </c>
      <c r="BB23" s="117">
        <v>303.80250000000001</v>
      </c>
      <c r="BC23" s="117">
        <v>288.39030000000002</v>
      </c>
      <c r="BD23" s="117">
        <v>284.50580000000002</v>
      </c>
      <c r="BE23" s="117">
        <v>276.5951</v>
      </c>
    </row>
    <row r="24" spans="1:57">
      <c r="A24" s="116" t="s">
        <v>79</v>
      </c>
      <c r="B24" s="116" t="s">
        <v>80</v>
      </c>
      <c r="C24" s="117">
        <v>73.454999999999998</v>
      </c>
      <c r="D24" s="117">
        <v>76.010900000000007</v>
      </c>
      <c r="E24" s="117">
        <v>73.397099999999995</v>
      </c>
      <c r="F24" s="117">
        <v>77.921000000000006</v>
      </c>
      <c r="G24" s="117">
        <v>81.218599999999995</v>
      </c>
      <c r="H24" s="117">
        <v>85.710899999999995</v>
      </c>
      <c r="I24" s="117">
        <v>92.581000000000003</v>
      </c>
      <c r="J24" s="117">
        <v>88.713700000000003</v>
      </c>
      <c r="K24" s="117">
        <v>91.510599999999997</v>
      </c>
      <c r="L24" s="117">
        <v>96.167599999999993</v>
      </c>
      <c r="M24" s="117">
        <v>99.440200000000004</v>
      </c>
      <c r="N24" s="117">
        <v>89.558199999999999</v>
      </c>
      <c r="O24" s="117">
        <v>95.195800000000006</v>
      </c>
      <c r="P24" s="117">
        <v>95.239199999999997</v>
      </c>
      <c r="Q24" s="117">
        <v>101.54510000000001</v>
      </c>
      <c r="R24" s="117">
        <v>112.6722</v>
      </c>
      <c r="S24" s="117">
        <v>119.52930000000001</v>
      </c>
      <c r="T24" s="117">
        <v>115.30249999999999</v>
      </c>
      <c r="U24" s="117">
        <v>117.6674</v>
      </c>
      <c r="V24" s="117">
        <v>121.3807</v>
      </c>
      <c r="W24" s="117">
        <v>116.25069999999999</v>
      </c>
      <c r="X24" s="117">
        <v>106.785</v>
      </c>
      <c r="Y24" s="117">
        <v>112.34480000000001</v>
      </c>
      <c r="Z24" s="117">
        <v>122.1176</v>
      </c>
      <c r="AA24" s="117">
        <v>119.68389999999999</v>
      </c>
      <c r="AB24" s="117">
        <v>113.4815</v>
      </c>
      <c r="AC24" s="117">
        <v>118.93380000000001</v>
      </c>
      <c r="AD24" s="117">
        <v>122.2663</v>
      </c>
      <c r="AE24" s="117">
        <v>128.2997</v>
      </c>
      <c r="AF24" s="117">
        <v>130.09100000000001</v>
      </c>
      <c r="AG24" s="117">
        <v>125.836</v>
      </c>
      <c r="AH24" s="117">
        <v>125.205</v>
      </c>
      <c r="AI24" s="117">
        <v>120.137</v>
      </c>
      <c r="AJ24" s="117">
        <v>123.55540000000001</v>
      </c>
      <c r="AK24" s="117">
        <v>113.56359999999999</v>
      </c>
      <c r="AL24" s="117">
        <v>113.17749999999999</v>
      </c>
      <c r="AM24" s="117">
        <v>117.9335</v>
      </c>
      <c r="AN24" s="117">
        <v>118.705</v>
      </c>
      <c r="AO24" s="117">
        <v>114.2573</v>
      </c>
      <c r="AP24" s="117">
        <v>122.3248</v>
      </c>
      <c r="AQ24" s="117">
        <v>138.3879</v>
      </c>
      <c r="AR24" s="117">
        <v>140.14529999999999</v>
      </c>
      <c r="AS24" s="117">
        <v>142.7963</v>
      </c>
      <c r="AT24" s="117">
        <v>143.89099999999999</v>
      </c>
      <c r="AU24" s="117">
        <v>155.34520000000001</v>
      </c>
      <c r="AV24" s="117">
        <v>137.32149999999999</v>
      </c>
      <c r="AW24" s="117">
        <v>128.86539999999999</v>
      </c>
      <c r="AX24" s="117">
        <v>125.9464</v>
      </c>
      <c r="AY24" s="117">
        <v>124.8224</v>
      </c>
      <c r="AZ24" s="117">
        <v>133.64879999999999</v>
      </c>
      <c r="BA24" s="117">
        <v>144.9237</v>
      </c>
      <c r="BB24" s="117">
        <v>134.34649999999999</v>
      </c>
      <c r="BC24" s="117">
        <v>126.089</v>
      </c>
      <c r="BD24" s="117">
        <v>127.1383</v>
      </c>
      <c r="BE24" s="117">
        <v>117.9849</v>
      </c>
    </row>
    <row r="25" spans="1:57">
      <c r="A25" s="116" t="s">
        <v>144</v>
      </c>
      <c r="B25" s="116" t="s">
        <v>145</v>
      </c>
      <c r="C25" s="117">
        <v>64.611199999999997</v>
      </c>
      <c r="D25" s="117">
        <v>63.338700000000003</v>
      </c>
      <c r="E25" s="117">
        <v>62.2303</v>
      </c>
      <c r="F25" s="117">
        <v>69.167599999999993</v>
      </c>
      <c r="G25" s="117">
        <v>71.647000000000006</v>
      </c>
      <c r="H25" s="117">
        <v>74.132099999999994</v>
      </c>
      <c r="I25" s="117">
        <v>75.316900000000004</v>
      </c>
      <c r="J25" s="117">
        <v>74.055400000000006</v>
      </c>
      <c r="K25" s="117">
        <v>74.686099999999996</v>
      </c>
      <c r="L25" s="117">
        <v>70.816299999999998</v>
      </c>
      <c r="M25" s="117">
        <v>73.671800000000005</v>
      </c>
      <c r="N25" s="117">
        <v>71.481200000000001</v>
      </c>
      <c r="O25" s="117">
        <v>75.504400000000004</v>
      </c>
      <c r="P25" s="117">
        <v>79.058899999999994</v>
      </c>
      <c r="Q25" s="117">
        <v>79.672600000000003</v>
      </c>
      <c r="R25" s="117">
        <v>78.854299999999995</v>
      </c>
      <c r="S25" s="117">
        <v>86.244500000000002</v>
      </c>
      <c r="T25" s="117">
        <v>88.105099999999993</v>
      </c>
      <c r="U25" s="117">
        <v>85.41</v>
      </c>
      <c r="V25" s="117">
        <v>86.181299999999993</v>
      </c>
      <c r="W25" s="117">
        <v>72.856499999999997</v>
      </c>
      <c r="X25" s="117">
        <v>69.505399999999995</v>
      </c>
      <c r="Y25" s="117">
        <v>77.422200000000004</v>
      </c>
      <c r="Z25" s="117">
        <v>76.668700000000001</v>
      </c>
      <c r="AA25" s="117">
        <v>79.647499999999994</v>
      </c>
      <c r="AB25" s="117">
        <v>79.496799999999993</v>
      </c>
      <c r="AC25" s="117">
        <v>78.805199999999999</v>
      </c>
      <c r="AD25" s="117">
        <v>88.867599999999996</v>
      </c>
      <c r="AE25" s="117">
        <v>88.654799999999994</v>
      </c>
      <c r="AF25" s="117">
        <v>87.254900000000006</v>
      </c>
      <c r="AG25" s="117">
        <v>90.308099999999996</v>
      </c>
      <c r="AH25" s="117">
        <v>89.287300000000002</v>
      </c>
      <c r="AI25" s="117">
        <v>90.712800000000001</v>
      </c>
      <c r="AJ25" s="117">
        <v>93.3245</v>
      </c>
      <c r="AK25" s="117">
        <v>78.812700000000007</v>
      </c>
      <c r="AL25" s="117">
        <v>78.591999999999999</v>
      </c>
      <c r="AM25" s="117">
        <v>82.546400000000006</v>
      </c>
      <c r="AN25" s="117">
        <v>85.857100000000003</v>
      </c>
      <c r="AO25" s="117">
        <v>80.826700000000002</v>
      </c>
      <c r="AP25" s="117">
        <v>83.65</v>
      </c>
      <c r="AQ25" s="117">
        <v>85.599599999999995</v>
      </c>
      <c r="AR25" s="117">
        <v>85.973299999999995</v>
      </c>
      <c r="AS25" s="117">
        <v>86.145700000000005</v>
      </c>
      <c r="AT25" s="117">
        <v>91.308300000000003</v>
      </c>
      <c r="AU25" s="117">
        <v>96.930700000000002</v>
      </c>
      <c r="AV25" s="117">
        <v>98.558999999999997</v>
      </c>
      <c r="AW25" s="117">
        <v>93.013199999999998</v>
      </c>
      <c r="AX25" s="117">
        <v>88.204999999999998</v>
      </c>
      <c r="AY25" s="117">
        <v>89.785399999999996</v>
      </c>
      <c r="AZ25" s="117">
        <v>99.995699999999999</v>
      </c>
      <c r="BA25" s="117">
        <v>99.957400000000007</v>
      </c>
      <c r="BB25" s="117">
        <v>97.6203</v>
      </c>
      <c r="BC25" s="117">
        <v>91.854299999999995</v>
      </c>
      <c r="BD25" s="117">
        <v>87.52</v>
      </c>
      <c r="BE25" s="117">
        <v>82.21</v>
      </c>
    </row>
    <row r="26" spans="1:57">
      <c r="A26" s="116" t="s">
        <v>180</v>
      </c>
      <c r="B26" s="116" t="s">
        <v>181</v>
      </c>
      <c r="C26" s="117">
        <v>12.383699999999999</v>
      </c>
      <c r="D26" s="117">
        <v>12.669</v>
      </c>
      <c r="E26" s="117">
        <v>11.568300000000001</v>
      </c>
      <c r="F26" s="117">
        <v>12.7302</v>
      </c>
      <c r="G26" s="117">
        <v>12.9634</v>
      </c>
      <c r="H26" s="117">
        <v>13.3482</v>
      </c>
      <c r="I26" s="117">
        <v>14.107900000000001</v>
      </c>
      <c r="J26" s="117">
        <v>14.181100000000001</v>
      </c>
      <c r="K26" s="117">
        <v>14.7155</v>
      </c>
      <c r="L26" s="117">
        <v>14.110799999999999</v>
      </c>
      <c r="M26" s="117">
        <v>15.447900000000001</v>
      </c>
      <c r="N26" s="117">
        <v>15.6448</v>
      </c>
      <c r="O26" s="117">
        <v>16.707899999999999</v>
      </c>
      <c r="P26" s="117">
        <v>17.215199999999999</v>
      </c>
      <c r="Q26" s="117">
        <v>16.396999999999998</v>
      </c>
      <c r="R26" s="117">
        <v>17.3386</v>
      </c>
      <c r="S26" s="117">
        <v>19.0227</v>
      </c>
      <c r="T26" s="117">
        <v>18.232600000000001</v>
      </c>
      <c r="U26" s="117">
        <v>18.3535</v>
      </c>
      <c r="V26" s="117">
        <v>18.238700000000001</v>
      </c>
      <c r="W26" s="117">
        <v>14.273400000000001</v>
      </c>
      <c r="X26" s="117">
        <v>13.285299999999999</v>
      </c>
      <c r="Y26" s="117">
        <v>14.831200000000001</v>
      </c>
      <c r="Z26" s="117">
        <v>14.724</v>
      </c>
      <c r="AA26" s="117">
        <v>14.678100000000001</v>
      </c>
      <c r="AB26" s="117">
        <v>14.597200000000001</v>
      </c>
      <c r="AC26" s="117">
        <v>14.8378</v>
      </c>
      <c r="AD26" s="117">
        <v>14.812799999999999</v>
      </c>
      <c r="AE26" s="117">
        <v>14.9884</v>
      </c>
      <c r="AF26" s="117">
        <v>14.444900000000001</v>
      </c>
      <c r="AG26" s="117">
        <v>14.9032</v>
      </c>
      <c r="AH26" s="117">
        <v>14.9026</v>
      </c>
      <c r="AI26" s="117">
        <v>15.1036</v>
      </c>
      <c r="AJ26" s="117">
        <v>16.026199999999999</v>
      </c>
      <c r="AK26" s="117">
        <v>15.5846</v>
      </c>
      <c r="AL26" s="117">
        <v>15.4674</v>
      </c>
      <c r="AM26" s="117">
        <v>15.730700000000001</v>
      </c>
      <c r="AN26" s="117">
        <v>17.282800000000002</v>
      </c>
      <c r="AO26" s="117">
        <v>18.465499999999999</v>
      </c>
      <c r="AP26" s="117">
        <v>18.9711</v>
      </c>
      <c r="AQ26" s="117">
        <v>18.6038</v>
      </c>
      <c r="AR26" s="117">
        <v>19.848400000000002</v>
      </c>
      <c r="AS26" s="117">
        <v>17.275300000000001</v>
      </c>
      <c r="AT26" s="117">
        <v>17.1919</v>
      </c>
      <c r="AU26" s="117">
        <v>19.013000000000002</v>
      </c>
      <c r="AV26" s="117">
        <v>17.62</v>
      </c>
      <c r="AW26" s="117">
        <v>15.9337</v>
      </c>
      <c r="AX26" s="117">
        <v>15.707700000000001</v>
      </c>
      <c r="AY26" s="117">
        <v>15.9176</v>
      </c>
      <c r="AZ26" s="117">
        <v>16.410299999999999</v>
      </c>
      <c r="BA26" s="117">
        <v>17.549299999999999</v>
      </c>
      <c r="BB26" s="117">
        <v>17.247499999999999</v>
      </c>
      <c r="BC26" s="117">
        <v>17.230799999999999</v>
      </c>
      <c r="BD26" s="117">
        <v>17.872900000000001</v>
      </c>
      <c r="BE26" s="117">
        <v>16.205400000000001</v>
      </c>
    </row>
    <row r="27" spans="1:57">
      <c r="A27" s="116" t="s">
        <v>46</v>
      </c>
      <c r="B27" s="116" t="s">
        <v>47</v>
      </c>
      <c r="C27" s="117">
        <v>83.416600000000003</v>
      </c>
      <c r="D27" s="117">
        <v>80.393199999999993</v>
      </c>
      <c r="E27" s="117">
        <v>75.036900000000003</v>
      </c>
      <c r="F27" s="117">
        <v>82.617199999999997</v>
      </c>
      <c r="G27" s="117">
        <v>88.33</v>
      </c>
      <c r="H27" s="117">
        <v>89.715900000000005</v>
      </c>
      <c r="I27" s="117">
        <v>93.585899999999995</v>
      </c>
      <c r="J27" s="117">
        <v>95.139799999999994</v>
      </c>
      <c r="K27" s="117">
        <v>95.331500000000005</v>
      </c>
      <c r="L27" s="117">
        <v>92.875299999999996</v>
      </c>
      <c r="M27" s="117">
        <v>101.72709999999999</v>
      </c>
      <c r="N27" s="117">
        <v>100.9699</v>
      </c>
      <c r="O27" s="117">
        <v>109.7123</v>
      </c>
      <c r="P27" s="117">
        <v>101.6581</v>
      </c>
      <c r="Q27" s="117">
        <v>103.6315</v>
      </c>
      <c r="R27" s="117">
        <v>104.7615</v>
      </c>
      <c r="S27" s="117">
        <v>111.94970000000001</v>
      </c>
      <c r="T27" s="117">
        <v>103.652</v>
      </c>
      <c r="U27" s="117">
        <v>101.5694</v>
      </c>
      <c r="V27" s="117">
        <v>109.27500000000001</v>
      </c>
      <c r="W27" s="117">
        <v>106.4867</v>
      </c>
      <c r="X27" s="117">
        <v>101.30670000000001</v>
      </c>
      <c r="Y27" s="117">
        <v>100.3937</v>
      </c>
      <c r="Z27" s="117">
        <v>104.30889999999999</v>
      </c>
      <c r="AA27" s="117">
        <v>98.868300000000005</v>
      </c>
      <c r="AB27" s="117">
        <v>101.9015</v>
      </c>
      <c r="AC27" s="117">
        <v>97.234999999999999</v>
      </c>
      <c r="AD27" s="117">
        <v>102.2581</v>
      </c>
      <c r="AE27" s="117">
        <v>108.77589999999999</v>
      </c>
      <c r="AF27" s="117">
        <v>103.717</v>
      </c>
      <c r="AG27" s="117">
        <v>102.9838</v>
      </c>
      <c r="AH27" s="117">
        <v>104.4083</v>
      </c>
      <c r="AI27" s="117">
        <v>103.9485</v>
      </c>
      <c r="AJ27" s="117">
        <v>100.262</v>
      </c>
      <c r="AK27" s="117">
        <v>95.31</v>
      </c>
      <c r="AL27" s="117">
        <v>97.489699999999999</v>
      </c>
      <c r="AM27" s="117">
        <v>98.1858</v>
      </c>
      <c r="AN27" s="117">
        <v>98.787300000000002</v>
      </c>
      <c r="AO27" s="117">
        <v>89.867699999999999</v>
      </c>
      <c r="AP27" s="117">
        <v>91.999099999999999</v>
      </c>
      <c r="AQ27" s="117">
        <v>90.819000000000003</v>
      </c>
      <c r="AR27" s="117">
        <v>94.148099999999999</v>
      </c>
      <c r="AS27" s="117">
        <v>91.958200000000005</v>
      </c>
      <c r="AT27" s="117">
        <v>90.413799999999995</v>
      </c>
      <c r="AU27" s="117">
        <v>93.459699999999998</v>
      </c>
      <c r="AV27" s="117">
        <v>87.115399999999994</v>
      </c>
      <c r="AW27" s="117">
        <v>83.788499999999999</v>
      </c>
      <c r="AX27" s="117">
        <v>79.287899999999993</v>
      </c>
      <c r="AY27" s="117">
        <v>76.835800000000006</v>
      </c>
      <c r="AZ27" s="117">
        <v>79.052099999999996</v>
      </c>
      <c r="BA27" s="117">
        <v>89.686800000000005</v>
      </c>
      <c r="BB27" s="117">
        <v>90.192099999999996</v>
      </c>
      <c r="BC27" s="117">
        <v>93.959800000000001</v>
      </c>
      <c r="BD27" s="117">
        <v>93.977999999999994</v>
      </c>
      <c r="BE27" s="117">
        <v>84.380799999999994</v>
      </c>
    </row>
    <row r="28" spans="1:57">
      <c r="A28" s="116" t="s">
        <v>112</v>
      </c>
      <c r="B28" s="116" t="s">
        <v>113</v>
      </c>
      <c r="C28" s="117">
        <v>41.749899999999997</v>
      </c>
      <c r="D28" s="117">
        <v>40.7776</v>
      </c>
      <c r="E28" s="117">
        <v>37.047800000000002</v>
      </c>
      <c r="F28" s="117">
        <v>40.953499999999998</v>
      </c>
      <c r="G28" s="117">
        <v>41.832299999999996</v>
      </c>
      <c r="H28" s="117">
        <v>42.649500000000003</v>
      </c>
      <c r="I28" s="117">
        <v>42.7288</v>
      </c>
      <c r="J28" s="117">
        <v>42.191000000000003</v>
      </c>
      <c r="K28" s="117">
        <v>41.237299999999998</v>
      </c>
      <c r="L28" s="117">
        <v>40.770600000000002</v>
      </c>
      <c r="M28" s="117">
        <v>40.563200000000002</v>
      </c>
      <c r="N28" s="117">
        <v>39.963700000000003</v>
      </c>
      <c r="O28" s="117">
        <v>41.419699999999999</v>
      </c>
      <c r="P28" s="117">
        <v>40.060699999999997</v>
      </c>
      <c r="Q28" s="117">
        <v>39.914700000000003</v>
      </c>
      <c r="R28" s="117">
        <v>36.517299999999999</v>
      </c>
      <c r="S28" s="117">
        <v>39.530500000000004</v>
      </c>
      <c r="T28" s="117">
        <v>40.498399999999997</v>
      </c>
      <c r="U28" s="117">
        <v>38.917200000000001</v>
      </c>
      <c r="V28" s="117">
        <v>43.017899999999997</v>
      </c>
      <c r="W28" s="117">
        <v>41.240499999999997</v>
      </c>
      <c r="X28" s="117">
        <v>40.998600000000003</v>
      </c>
      <c r="Y28" s="117">
        <v>41.8872</v>
      </c>
      <c r="Z28" s="117">
        <v>43.998100000000001</v>
      </c>
      <c r="AA28" s="117">
        <v>43.314999999999998</v>
      </c>
      <c r="AB28" s="117">
        <v>42.741100000000003</v>
      </c>
      <c r="AC28" s="117">
        <v>43.6599</v>
      </c>
      <c r="AD28" s="117">
        <v>44.0443</v>
      </c>
      <c r="AE28" s="117">
        <v>46.795299999999997</v>
      </c>
      <c r="AF28" s="117">
        <v>43.792099999999998</v>
      </c>
      <c r="AG28" s="117">
        <v>44.546999999999997</v>
      </c>
      <c r="AH28" s="117">
        <v>45.699800000000003</v>
      </c>
      <c r="AI28" s="117">
        <v>44.472900000000003</v>
      </c>
      <c r="AJ28" s="117">
        <v>44.143000000000001</v>
      </c>
      <c r="AK28" s="117">
        <v>42.074100000000001</v>
      </c>
      <c r="AL28" s="117">
        <v>41.536700000000003</v>
      </c>
      <c r="AM28" s="117">
        <v>41.6813</v>
      </c>
      <c r="AN28" s="117">
        <v>42.877400000000002</v>
      </c>
      <c r="AO28" s="117">
        <v>43.343699999999998</v>
      </c>
      <c r="AP28" s="117">
        <v>44.6068</v>
      </c>
      <c r="AQ28" s="117">
        <v>46.522599999999997</v>
      </c>
      <c r="AR28" s="117">
        <v>48.599200000000003</v>
      </c>
      <c r="AS28" s="117">
        <v>49.606699999999996</v>
      </c>
      <c r="AT28" s="117">
        <v>54.892099999999999</v>
      </c>
      <c r="AU28" s="117">
        <v>56.801400000000001</v>
      </c>
      <c r="AV28" s="117">
        <v>56.731099999999998</v>
      </c>
      <c r="AW28" s="117">
        <v>54.611699999999999</v>
      </c>
      <c r="AX28" s="117">
        <v>55.639600000000002</v>
      </c>
      <c r="AY28" s="117">
        <v>54.082299999999996</v>
      </c>
      <c r="AZ28" s="117">
        <v>54.421799999999998</v>
      </c>
      <c r="BA28" s="117">
        <v>53.871200000000002</v>
      </c>
      <c r="BB28" s="117">
        <v>54.563600000000001</v>
      </c>
      <c r="BC28" s="117">
        <v>55.457099999999997</v>
      </c>
      <c r="BD28" s="117">
        <v>55.824599999999997</v>
      </c>
      <c r="BE28" s="117">
        <v>51.589300000000001</v>
      </c>
    </row>
    <row r="29" spans="1:57">
      <c r="A29" s="116" t="s">
        <v>177</v>
      </c>
      <c r="B29" s="116" t="s">
        <v>178</v>
      </c>
      <c r="C29" s="117">
        <v>288.85399999999998</v>
      </c>
      <c r="D29" s="117">
        <v>269.61599999999999</v>
      </c>
      <c r="E29" s="117">
        <v>281.41899999999998</v>
      </c>
      <c r="F29" s="117">
        <v>303.72500000000002</v>
      </c>
      <c r="G29" s="117">
        <v>321.27499999999998</v>
      </c>
      <c r="H29" s="117">
        <v>346.33600000000001</v>
      </c>
      <c r="I29" s="117">
        <v>353.38900000000001</v>
      </c>
      <c r="J29" s="117">
        <v>362.887</v>
      </c>
      <c r="K29" s="117">
        <v>372.666</v>
      </c>
      <c r="L29" s="117">
        <v>335.56900000000002</v>
      </c>
      <c r="M29" s="117">
        <v>371.39699999999999</v>
      </c>
      <c r="N29" s="117">
        <v>373.79500000000002</v>
      </c>
      <c r="O29" s="117">
        <v>392.08499999999998</v>
      </c>
      <c r="P29" s="117">
        <v>354.37599999999998</v>
      </c>
      <c r="Q29" s="117">
        <v>333.82900000000001</v>
      </c>
      <c r="R29" s="117">
        <v>342.15199999999999</v>
      </c>
      <c r="S29" s="117">
        <v>332.81700000000001</v>
      </c>
      <c r="T29" s="117">
        <v>313.40499999999997</v>
      </c>
      <c r="U29" s="117">
        <v>314.12</v>
      </c>
      <c r="V29" s="117">
        <v>351.13200000000001</v>
      </c>
      <c r="W29" s="117">
        <v>327.42700000000002</v>
      </c>
      <c r="X29" s="117">
        <v>315.02600000000001</v>
      </c>
      <c r="Y29" s="117">
        <v>303.43700000000001</v>
      </c>
      <c r="Z29" s="117">
        <v>338.44499999999999</v>
      </c>
      <c r="AA29" s="117">
        <v>318.22199999999998</v>
      </c>
      <c r="AB29" s="117">
        <v>360.62299999999999</v>
      </c>
      <c r="AC29" s="117">
        <v>357.80900000000003</v>
      </c>
      <c r="AD29" s="117">
        <v>392.29300000000001</v>
      </c>
      <c r="AE29" s="117">
        <v>418.61</v>
      </c>
      <c r="AF29" s="117">
        <v>385.96300000000002</v>
      </c>
      <c r="AG29" s="117">
        <v>413.14499999999998</v>
      </c>
      <c r="AH29" s="117">
        <v>409.37200000000001</v>
      </c>
      <c r="AI29" s="117">
        <v>392.541</v>
      </c>
      <c r="AJ29" s="117">
        <v>380.35199999999998</v>
      </c>
      <c r="AK29" s="117">
        <v>383.20600000000002</v>
      </c>
      <c r="AL29" s="117">
        <v>416.96600000000001</v>
      </c>
      <c r="AM29" s="117">
        <v>435.92500000000001</v>
      </c>
      <c r="AN29" s="117">
        <v>430.17</v>
      </c>
      <c r="AO29" s="117">
        <v>427.26799999999997</v>
      </c>
      <c r="AP29" s="117">
        <v>424.31700000000001</v>
      </c>
      <c r="AQ29" s="117">
        <v>431.82499999999999</v>
      </c>
      <c r="AR29" s="117">
        <v>444.05399999999997</v>
      </c>
      <c r="AS29" s="117">
        <v>402.75200000000001</v>
      </c>
      <c r="AT29" s="117">
        <v>393.51900000000001</v>
      </c>
      <c r="AU29" s="117">
        <v>389.541</v>
      </c>
      <c r="AV29" s="117">
        <v>394.89400000000001</v>
      </c>
      <c r="AW29" s="117">
        <v>338.12299999999999</v>
      </c>
      <c r="AX29" s="117">
        <v>322.80099999999999</v>
      </c>
      <c r="AY29" s="117">
        <v>335.76600000000002</v>
      </c>
      <c r="AZ29" s="117">
        <v>352.11900000000003</v>
      </c>
      <c r="BA29" s="117">
        <v>346.71699999999998</v>
      </c>
      <c r="BB29" s="117">
        <v>336.74799999999999</v>
      </c>
      <c r="BC29" s="117">
        <v>380.11200000000002</v>
      </c>
      <c r="BD29" s="117">
        <v>372.4</v>
      </c>
      <c r="BE29" s="117">
        <v>363.1</v>
      </c>
    </row>
    <row r="30" spans="1:57">
      <c r="A30" s="116" t="s">
        <v>189</v>
      </c>
      <c r="B30" s="116" t="s">
        <v>190</v>
      </c>
      <c r="C30" s="117">
        <v>30.317218371002401</v>
      </c>
      <c r="D30" s="117">
        <v>30.004020511907001</v>
      </c>
      <c r="E30" s="117">
        <v>28.680018181311599</v>
      </c>
      <c r="F30" s="117">
        <v>32.591270151845002</v>
      </c>
      <c r="G30" s="117">
        <v>30.828365520099499</v>
      </c>
      <c r="H30" s="117">
        <v>31.5770614439542</v>
      </c>
      <c r="I30" s="117">
        <v>32.657891098144397</v>
      </c>
      <c r="J30" s="117">
        <v>31.391551357437798</v>
      </c>
      <c r="K30" s="117">
        <v>31.7904139960939</v>
      </c>
      <c r="L30" s="117">
        <v>30.291829498302501</v>
      </c>
      <c r="M30" s="117">
        <v>30.1566458564368</v>
      </c>
      <c r="N30" s="117">
        <v>29.672403477983401</v>
      </c>
      <c r="O30" s="117">
        <v>32.531294189271499</v>
      </c>
      <c r="P30" s="117">
        <v>37.864428586794297</v>
      </c>
      <c r="Q30" s="117">
        <v>39.010990526160398</v>
      </c>
      <c r="R30" s="117">
        <v>37.915388934124799</v>
      </c>
      <c r="S30" s="117">
        <v>39.975553879418698</v>
      </c>
      <c r="T30" s="117">
        <v>41.111931203931199</v>
      </c>
      <c r="U30" s="117">
        <v>40.8794364225188</v>
      </c>
      <c r="V30" s="117">
        <v>38.345013565137002</v>
      </c>
      <c r="W30" s="117">
        <v>39.885756066663603</v>
      </c>
      <c r="X30" s="117">
        <v>36.746149978796097</v>
      </c>
      <c r="Y30" s="117">
        <v>39.844855491329497</v>
      </c>
      <c r="Z30" s="117">
        <v>39.290891423335701</v>
      </c>
      <c r="AA30" s="117">
        <v>37.092283312163602</v>
      </c>
      <c r="AB30" s="117">
        <v>35.115640700267299</v>
      </c>
      <c r="AC30" s="117">
        <v>35.726966644630103</v>
      </c>
      <c r="AD30" s="117">
        <v>32.320176794149198</v>
      </c>
      <c r="AE30" s="117">
        <v>33.392130949687001</v>
      </c>
      <c r="AF30" s="117">
        <v>29.725350848827802</v>
      </c>
      <c r="AG30" s="117">
        <v>30.3686301213238</v>
      </c>
      <c r="AH30" s="117">
        <v>30.542257830552</v>
      </c>
      <c r="AI30" s="117">
        <v>30.656542429158002</v>
      </c>
      <c r="AJ30" s="117">
        <v>29.736694719894601</v>
      </c>
      <c r="AK30" s="117">
        <v>28.196949362627699</v>
      </c>
      <c r="AL30" s="117">
        <v>29.125781867292702</v>
      </c>
      <c r="AM30" s="117">
        <v>26.476513982764999</v>
      </c>
      <c r="AN30" s="117">
        <v>27.426123070287801</v>
      </c>
      <c r="AO30" s="117">
        <v>27.400860262559998</v>
      </c>
      <c r="AP30" s="117">
        <v>28.1527539853838</v>
      </c>
      <c r="AQ30" s="117">
        <v>27.533162844724199</v>
      </c>
      <c r="AR30" s="117">
        <v>28.3779958980369</v>
      </c>
      <c r="AS30" s="117">
        <v>28.6757879167141</v>
      </c>
      <c r="AT30" s="117">
        <v>32.600161342161101</v>
      </c>
      <c r="AU30" s="117">
        <v>33.6969734199646</v>
      </c>
      <c r="AV30" s="117">
        <v>32.710653260956803</v>
      </c>
      <c r="AW30" s="117">
        <v>31.939839548051701</v>
      </c>
      <c r="AX30" s="117">
        <v>35.989128147648103</v>
      </c>
      <c r="AY30" s="117">
        <v>34.802852495933898</v>
      </c>
      <c r="AZ30" s="117">
        <v>38.226946103332899</v>
      </c>
      <c r="BA30" s="117">
        <v>37.422158470632603</v>
      </c>
      <c r="BB30" s="117">
        <v>38.000588288486099</v>
      </c>
      <c r="BC30" s="117">
        <v>38.212401220666003</v>
      </c>
      <c r="BD30" s="117">
        <v>39.545368236877501</v>
      </c>
      <c r="BE30" s="117">
        <v>40.350700797890603</v>
      </c>
    </row>
    <row r="31" spans="1:57">
      <c r="A31" s="116" t="s">
        <v>192</v>
      </c>
      <c r="B31" s="116" t="s">
        <v>193</v>
      </c>
      <c r="C31" s="117">
        <v>19.6496</v>
      </c>
      <c r="D31" s="117">
        <v>20.0578</v>
      </c>
      <c r="E31" s="117">
        <v>18.569800000000001</v>
      </c>
      <c r="F31" s="117">
        <v>20.1938</v>
      </c>
      <c r="G31" s="117">
        <v>19.376200000000001</v>
      </c>
      <c r="H31" s="117">
        <v>20.444900000000001</v>
      </c>
      <c r="I31" s="117">
        <v>21.695399999999999</v>
      </c>
      <c r="J31" s="117">
        <v>22.669</v>
      </c>
      <c r="K31" s="117">
        <v>25.105699999999999</v>
      </c>
      <c r="L31" s="117">
        <v>25.250699999999998</v>
      </c>
      <c r="M31" s="117">
        <v>24.719100000000001</v>
      </c>
      <c r="N31" s="117">
        <v>26.0548</v>
      </c>
      <c r="O31" s="117">
        <v>26.481000000000002</v>
      </c>
      <c r="P31" s="117">
        <v>25.2683</v>
      </c>
      <c r="Q31" s="117">
        <v>24.1479</v>
      </c>
      <c r="R31" s="117">
        <v>25.584599999999998</v>
      </c>
      <c r="S31" s="117">
        <v>25.144100000000002</v>
      </c>
      <c r="T31" s="117">
        <v>23.0092</v>
      </c>
      <c r="U31" s="117">
        <v>22.252800000000001</v>
      </c>
      <c r="V31" s="117">
        <v>24.0654</v>
      </c>
      <c r="W31" s="117">
        <v>24.9374</v>
      </c>
      <c r="X31" s="117">
        <v>23.786100000000001</v>
      </c>
      <c r="Y31" s="117">
        <v>25.710999999999999</v>
      </c>
      <c r="Z31" s="117">
        <v>25.315100000000001</v>
      </c>
      <c r="AA31" s="117">
        <v>24.427700000000002</v>
      </c>
      <c r="AB31" s="117">
        <v>24.9237</v>
      </c>
      <c r="AC31" s="117">
        <v>27.317299999999999</v>
      </c>
      <c r="AD31" s="117">
        <v>28.659800000000001</v>
      </c>
      <c r="AE31" s="117">
        <v>28.959900000000001</v>
      </c>
      <c r="AF31" s="117">
        <v>27.512899999999998</v>
      </c>
      <c r="AG31" s="117">
        <v>28.997</v>
      </c>
      <c r="AH31" s="117">
        <v>29.113</v>
      </c>
      <c r="AI31" s="117">
        <v>28.4361</v>
      </c>
      <c r="AJ31" s="117">
        <v>26.8765</v>
      </c>
      <c r="AK31" s="117">
        <v>26.386399999999998</v>
      </c>
      <c r="AL31" s="117">
        <v>25.029399999999999</v>
      </c>
      <c r="AM31" s="117">
        <v>24.515799999999999</v>
      </c>
      <c r="AN31" s="117">
        <v>24.511099999999999</v>
      </c>
      <c r="AO31" s="117">
        <v>25.934100000000001</v>
      </c>
      <c r="AP31" s="117">
        <v>26.122599999999998</v>
      </c>
      <c r="AQ31" s="117">
        <v>27.414300000000001</v>
      </c>
      <c r="AR31" s="117">
        <v>27.5107</v>
      </c>
      <c r="AS31" s="117">
        <v>26.594999999999999</v>
      </c>
      <c r="AT31" s="117">
        <v>28.706</v>
      </c>
      <c r="AU31" s="117">
        <v>30.439</v>
      </c>
      <c r="AV31" s="117">
        <v>30.409600000000001</v>
      </c>
      <c r="AW31" s="117">
        <v>29.704000000000001</v>
      </c>
      <c r="AX31" s="117">
        <v>31.997199999999999</v>
      </c>
      <c r="AY31" s="117">
        <v>30.860399999999998</v>
      </c>
      <c r="AZ31" s="117">
        <v>33.476999999999997</v>
      </c>
      <c r="BA31" s="117">
        <v>33.290799999999997</v>
      </c>
      <c r="BB31" s="117">
        <v>33.869</v>
      </c>
      <c r="BC31" s="117">
        <v>36.14</v>
      </c>
      <c r="BD31" s="117">
        <v>37.18</v>
      </c>
      <c r="BE31" s="117">
        <v>35.5</v>
      </c>
    </row>
    <row r="32" spans="1:57">
      <c r="A32" s="116" t="s">
        <v>195</v>
      </c>
      <c r="B32" s="116" t="s">
        <v>196</v>
      </c>
      <c r="C32" s="117">
        <v>284.67</v>
      </c>
      <c r="D32" s="117">
        <v>251.607</v>
      </c>
      <c r="E32" s="117">
        <v>277.50299999999999</v>
      </c>
      <c r="F32" s="117">
        <v>254.37799999999999</v>
      </c>
      <c r="G32" s="117">
        <v>246.06399999999999</v>
      </c>
      <c r="H32" s="117">
        <v>289.255</v>
      </c>
      <c r="I32" s="117">
        <v>302.92099999999999</v>
      </c>
      <c r="J32" s="117">
        <v>295.91899999999998</v>
      </c>
      <c r="K32" s="117">
        <v>289.15899999999999</v>
      </c>
      <c r="L32" s="117">
        <v>263.13099999999997</v>
      </c>
      <c r="M32" s="117">
        <v>273.75400000000002</v>
      </c>
      <c r="N32" s="117">
        <v>245.65</v>
      </c>
      <c r="O32" s="117">
        <v>244.53899999999999</v>
      </c>
      <c r="P32" s="117">
        <v>234.25299999999999</v>
      </c>
      <c r="Q32" s="117">
        <v>201.61</v>
      </c>
      <c r="R32" s="117">
        <v>205.714</v>
      </c>
      <c r="S32" s="117">
        <v>183.655</v>
      </c>
      <c r="T32" s="117">
        <v>182.005</v>
      </c>
      <c r="U32" s="117">
        <v>165.59700000000001</v>
      </c>
      <c r="V32" s="117">
        <v>165.125</v>
      </c>
      <c r="W32" s="117">
        <v>145.62799999999999</v>
      </c>
      <c r="X32" s="117">
        <v>115.093</v>
      </c>
      <c r="Y32" s="117">
        <v>97.376999999999995</v>
      </c>
      <c r="Z32" s="117">
        <v>121.291</v>
      </c>
      <c r="AA32" s="117">
        <v>125.383</v>
      </c>
      <c r="AB32" s="117">
        <v>144.88</v>
      </c>
      <c r="AC32" s="117">
        <v>139.096</v>
      </c>
      <c r="AD32" s="117">
        <v>159.22200000000001</v>
      </c>
      <c r="AE32" s="117">
        <v>156.822</v>
      </c>
      <c r="AF32" s="117">
        <v>149.77500000000001</v>
      </c>
      <c r="AG32" s="117">
        <v>175.952</v>
      </c>
      <c r="AH32" s="117">
        <v>181.78</v>
      </c>
      <c r="AI32" s="117">
        <v>182.333</v>
      </c>
      <c r="AJ32" s="117">
        <v>163.84100000000001</v>
      </c>
      <c r="AK32" s="117">
        <v>165.185</v>
      </c>
      <c r="AL32" s="117">
        <v>189.72200000000001</v>
      </c>
      <c r="AM32" s="117">
        <v>181.91900000000001</v>
      </c>
      <c r="AN32" s="117">
        <v>160.95699999999999</v>
      </c>
      <c r="AO32" s="117">
        <v>184.88200000000001</v>
      </c>
      <c r="AP32" s="117">
        <v>204.23400000000001</v>
      </c>
      <c r="AQ32" s="117">
        <v>223.05199999999999</v>
      </c>
      <c r="AR32" s="117">
        <v>229.78</v>
      </c>
      <c r="AS32" s="117">
        <v>221.25899999999999</v>
      </c>
      <c r="AT32" s="117">
        <v>227.99700000000001</v>
      </c>
      <c r="AU32" s="117">
        <v>229.38399999999999</v>
      </c>
      <c r="AV32" s="117">
        <v>235.82400000000001</v>
      </c>
      <c r="AW32" s="117">
        <v>218.286</v>
      </c>
      <c r="AX32" s="117">
        <v>220.76300000000001</v>
      </c>
      <c r="AY32" s="117">
        <v>234.63499999999999</v>
      </c>
      <c r="AZ32" s="117">
        <v>251.084</v>
      </c>
      <c r="BA32" s="117">
        <v>242.46299999999999</v>
      </c>
      <c r="BB32" s="117">
        <v>215.809</v>
      </c>
      <c r="BC32" s="117">
        <v>201.04499999999999</v>
      </c>
      <c r="BD32" s="117">
        <v>220.5</v>
      </c>
      <c r="BE32" s="117">
        <v>198.05</v>
      </c>
    </row>
    <row r="33" spans="1:57">
      <c r="A33" s="116" t="s">
        <v>201</v>
      </c>
      <c r="B33" s="116" t="s">
        <v>202</v>
      </c>
      <c r="C33" s="117">
        <v>34.783000000000001</v>
      </c>
      <c r="D33" s="117">
        <v>34.915999999999997</v>
      </c>
      <c r="E33" s="117">
        <v>39.869</v>
      </c>
      <c r="F33" s="117">
        <v>45.628999999999998</v>
      </c>
      <c r="G33" s="117">
        <v>45.366</v>
      </c>
      <c r="H33" s="117">
        <v>46.622</v>
      </c>
      <c r="I33" s="117">
        <v>46.316000000000003</v>
      </c>
      <c r="J33" s="117">
        <v>46.100999999999999</v>
      </c>
      <c r="K33" s="117">
        <v>43.710999999999999</v>
      </c>
      <c r="L33" s="117">
        <v>47.051000000000002</v>
      </c>
      <c r="M33" s="117">
        <v>52.493000000000002</v>
      </c>
      <c r="N33" s="117">
        <v>50.997999999999998</v>
      </c>
      <c r="O33" s="117">
        <v>49.341000000000001</v>
      </c>
      <c r="P33" s="117">
        <v>51.195</v>
      </c>
      <c r="Q33" s="117">
        <v>50.406999999999996</v>
      </c>
      <c r="R33" s="117">
        <v>46.341000000000001</v>
      </c>
      <c r="S33" s="117">
        <v>48.180999999999997</v>
      </c>
      <c r="T33" s="117">
        <v>52.225000000000001</v>
      </c>
      <c r="U33" s="117">
        <v>43.892000000000003</v>
      </c>
      <c r="V33" s="117">
        <v>45.337000000000003</v>
      </c>
      <c r="W33" s="117">
        <v>44.451999999999998</v>
      </c>
      <c r="X33" s="117">
        <v>40.850999999999999</v>
      </c>
      <c r="Y33" s="117">
        <v>46.213999999999999</v>
      </c>
      <c r="Z33" s="117">
        <v>51.031999999999996</v>
      </c>
      <c r="AA33" s="117">
        <v>48.497</v>
      </c>
      <c r="AB33" s="117">
        <v>53.962000000000003</v>
      </c>
      <c r="AC33" s="117">
        <v>57.509</v>
      </c>
      <c r="AD33" s="117">
        <v>55.945</v>
      </c>
      <c r="AE33" s="117">
        <v>55.945</v>
      </c>
      <c r="AF33" s="117">
        <v>59.764000000000003</v>
      </c>
      <c r="AG33" s="117">
        <v>62.774999999999999</v>
      </c>
      <c r="AH33" s="117">
        <v>62.042000000000002</v>
      </c>
      <c r="AI33" s="117">
        <v>57.648000000000003</v>
      </c>
      <c r="AJ33" s="117">
        <v>56.052999999999997</v>
      </c>
      <c r="AK33" s="117">
        <v>47.384</v>
      </c>
      <c r="AL33" s="117">
        <v>50.975999999999999</v>
      </c>
      <c r="AM33" s="117">
        <v>53.365000000000002</v>
      </c>
      <c r="AN33" s="117">
        <v>53.527000000000001</v>
      </c>
      <c r="AO33" s="117">
        <v>63.116999999999997</v>
      </c>
      <c r="AP33" s="117">
        <v>63.082999999999998</v>
      </c>
      <c r="AQ33" s="117">
        <v>60.6</v>
      </c>
      <c r="AR33" s="117">
        <v>61.296999999999997</v>
      </c>
      <c r="AS33" s="117">
        <v>59.170999999999999</v>
      </c>
      <c r="AT33" s="117">
        <v>55.978000000000002</v>
      </c>
      <c r="AU33" s="117">
        <v>57.311999999999998</v>
      </c>
      <c r="AV33" s="117">
        <v>53.475000000000001</v>
      </c>
      <c r="AW33" s="117">
        <v>51.192999999999998</v>
      </c>
      <c r="AX33" s="117">
        <v>48.625</v>
      </c>
      <c r="AY33" s="117">
        <v>49.509</v>
      </c>
      <c r="AZ33" s="117">
        <v>53.76</v>
      </c>
      <c r="BA33" s="117">
        <v>54.744999999999997</v>
      </c>
      <c r="BB33" s="117">
        <v>50.061</v>
      </c>
      <c r="BC33" s="117">
        <v>48.552</v>
      </c>
      <c r="BD33" s="117">
        <v>52.45</v>
      </c>
      <c r="BE33" s="117">
        <v>49.314999999999998</v>
      </c>
    </row>
    <row r="34" spans="1:57">
      <c r="A34" s="116" t="s">
        <v>204</v>
      </c>
      <c r="B34" s="116" t="s">
        <v>205</v>
      </c>
      <c r="C34" s="117">
        <v>22.348400000000002</v>
      </c>
      <c r="D34" s="117">
        <v>21.0181</v>
      </c>
      <c r="E34" s="117">
        <v>23.438400000000001</v>
      </c>
      <c r="F34" s="117">
        <v>24.116399999999999</v>
      </c>
      <c r="G34" s="117">
        <v>25.722899999999999</v>
      </c>
      <c r="H34" s="117">
        <v>27.520499999999998</v>
      </c>
      <c r="I34" s="117">
        <v>25.800999999999998</v>
      </c>
      <c r="J34" s="117">
        <v>24.828399999999998</v>
      </c>
      <c r="K34" s="117">
        <v>25.106300000000001</v>
      </c>
      <c r="L34" s="117">
        <v>27.633400000000002</v>
      </c>
      <c r="M34" s="117">
        <v>27.439</v>
      </c>
      <c r="N34" s="117">
        <v>24.470300000000002</v>
      </c>
      <c r="O34" s="117">
        <v>25.058800000000002</v>
      </c>
      <c r="P34" s="117">
        <v>23.486499999999999</v>
      </c>
      <c r="Q34" s="117">
        <v>20.7286</v>
      </c>
      <c r="R34" s="117">
        <v>17.3734</v>
      </c>
      <c r="S34" s="117">
        <v>18.068100000000001</v>
      </c>
      <c r="T34" s="117">
        <v>20.1266</v>
      </c>
      <c r="U34" s="117">
        <v>19.407499999999999</v>
      </c>
      <c r="V34" s="117">
        <v>21.295200000000001</v>
      </c>
      <c r="W34" s="117">
        <v>19.371500000000001</v>
      </c>
      <c r="X34" s="117">
        <v>19.128799999999998</v>
      </c>
      <c r="Y34" s="117">
        <v>21.038</v>
      </c>
      <c r="Z34" s="117">
        <v>22.7988</v>
      </c>
      <c r="AA34" s="117">
        <v>22.7896</v>
      </c>
      <c r="AB34" s="117">
        <v>26.247</v>
      </c>
      <c r="AC34" s="117">
        <v>26.678100000000001</v>
      </c>
      <c r="AD34" s="117">
        <v>28.338000000000001</v>
      </c>
      <c r="AE34" s="117">
        <v>29.1309</v>
      </c>
      <c r="AF34" s="117">
        <v>29.252500000000001</v>
      </c>
      <c r="AG34" s="117">
        <v>33.1509</v>
      </c>
      <c r="AH34" s="117">
        <v>32.543199999999999</v>
      </c>
      <c r="AI34" s="117">
        <v>33.057400000000001</v>
      </c>
      <c r="AJ34" s="117">
        <v>32.991999999999997</v>
      </c>
      <c r="AK34" s="117">
        <v>30.992699999999999</v>
      </c>
      <c r="AL34" s="117">
        <v>36.020099999999999</v>
      </c>
      <c r="AM34" s="117">
        <v>37.543599999999998</v>
      </c>
      <c r="AN34" s="117">
        <v>37.810200000000002</v>
      </c>
      <c r="AO34" s="117">
        <v>39.048000000000002</v>
      </c>
      <c r="AP34" s="117">
        <v>44.437199999999997</v>
      </c>
      <c r="AQ34" s="117">
        <v>41.504800000000003</v>
      </c>
      <c r="AR34" s="117">
        <v>42.192500000000003</v>
      </c>
      <c r="AS34" s="117">
        <v>44.904600000000002</v>
      </c>
      <c r="AT34" s="117">
        <v>43.451700000000002</v>
      </c>
      <c r="AU34" s="117">
        <v>47.442399999999999</v>
      </c>
      <c r="AV34" s="117">
        <v>51.471800000000002</v>
      </c>
      <c r="AW34" s="117">
        <v>51.395099999999999</v>
      </c>
      <c r="AX34" s="117">
        <v>51.277200000000001</v>
      </c>
      <c r="AY34" s="117">
        <v>48.781100000000002</v>
      </c>
      <c r="AZ34" s="117">
        <v>51.8078</v>
      </c>
      <c r="BA34" s="117">
        <v>51.100299999999997</v>
      </c>
      <c r="BB34" s="117">
        <v>45.056699999999999</v>
      </c>
      <c r="BC34" s="117">
        <v>47.24</v>
      </c>
      <c r="BD34" s="117">
        <v>47.72</v>
      </c>
      <c r="BE34" s="117">
        <v>44.18</v>
      </c>
    </row>
    <row r="35" spans="1:57">
      <c r="A35" s="116" t="s">
        <v>210</v>
      </c>
      <c r="B35" s="116" t="s">
        <v>211</v>
      </c>
      <c r="C35" s="117">
        <v>56.597700000000003</v>
      </c>
      <c r="D35" s="117">
        <v>49.926900000000003</v>
      </c>
      <c r="E35" s="117">
        <v>54.6402</v>
      </c>
      <c r="F35" s="117">
        <v>57.377000000000002</v>
      </c>
      <c r="G35" s="117">
        <v>53.88</v>
      </c>
      <c r="H35" s="117">
        <v>58.6693</v>
      </c>
      <c r="I35" s="117">
        <v>56.369700000000002</v>
      </c>
      <c r="J35" s="117">
        <v>52.492600000000003</v>
      </c>
      <c r="K35" s="117">
        <v>49.1477</v>
      </c>
      <c r="L35" s="117">
        <v>54.051000000000002</v>
      </c>
      <c r="M35" s="117">
        <v>54.963299999999997</v>
      </c>
      <c r="N35" s="117">
        <v>53.670900000000003</v>
      </c>
      <c r="O35" s="117">
        <v>56.6738</v>
      </c>
      <c r="P35" s="117">
        <v>57.529000000000003</v>
      </c>
      <c r="Q35" s="117">
        <v>56.958799999999997</v>
      </c>
      <c r="R35" s="117">
        <v>56.236600000000003</v>
      </c>
      <c r="S35" s="117">
        <v>57.396000000000001</v>
      </c>
      <c r="T35" s="117">
        <v>54.963299999999997</v>
      </c>
      <c r="U35" s="117">
        <v>50.515999999999998</v>
      </c>
      <c r="V35" s="117">
        <v>53.860999999999997</v>
      </c>
      <c r="W35" s="117">
        <v>50.002899999999997</v>
      </c>
      <c r="X35" s="117">
        <v>45.527200000000001</v>
      </c>
      <c r="Y35" s="117">
        <v>50.116900000000001</v>
      </c>
      <c r="Z35" s="117">
        <v>48.710500000000003</v>
      </c>
      <c r="AA35" s="117">
        <v>46.135300000000001</v>
      </c>
      <c r="AB35" s="117">
        <v>54.830199999999998</v>
      </c>
      <c r="AC35" s="117">
        <v>56.445700000000002</v>
      </c>
      <c r="AD35" s="117">
        <v>58.593299999999999</v>
      </c>
      <c r="AE35" s="117">
        <v>60.569800000000001</v>
      </c>
      <c r="AF35" s="117">
        <v>63.572699999999998</v>
      </c>
      <c r="AG35" s="117">
        <v>66.233400000000003</v>
      </c>
      <c r="AH35" s="117">
        <v>62.677700000000002</v>
      </c>
      <c r="AI35" s="117">
        <v>60.832599999999999</v>
      </c>
      <c r="AJ35" s="117">
        <v>55.047199999999997</v>
      </c>
      <c r="AK35" s="117">
        <v>51.722099999999998</v>
      </c>
      <c r="AL35" s="117">
        <v>60.371299999999998</v>
      </c>
      <c r="AM35" s="117">
        <v>62.350999999999999</v>
      </c>
      <c r="AN35" s="117">
        <v>62.9574</v>
      </c>
      <c r="AO35" s="117">
        <v>52.622500000000002</v>
      </c>
      <c r="AP35" s="117">
        <v>57.518999999999998</v>
      </c>
      <c r="AQ35" s="117">
        <v>57.828600000000002</v>
      </c>
      <c r="AR35" s="117">
        <v>63.228299999999997</v>
      </c>
      <c r="AS35" s="117">
        <v>60.131700000000002</v>
      </c>
      <c r="AT35" s="117">
        <v>59.538800000000002</v>
      </c>
      <c r="AU35" s="117">
        <v>59.734900000000003</v>
      </c>
      <c r="AV35" s="117">
        <v>63.636200000000002</v>
      </c>
      <c r="AW35" s="117">
        <v>65.282899999999998</v>
      </c>
      <c r="AX35" s="117">
        <v>65.106499999999997</v>
      </c>
      <c r="AY35" s="117">
        <v>66.851299999999995</v>
      </c>
      <c r="AZ35" s="117">
        <v>70.117500000000007</v>
      </c>
      <c r="BA35" s="117">
        <v>71.816100000000006</v>
      </c>
      <c r="BB35" s="117">
        <v>69.623699999999999</v>
      </c>
      <c r="BC35" s="117">
        <v>68.320099999999996</v>
      </c>
      <c r="BD35" s="117">
        <v>72.4679</v>
      </c>
      <c r="BE35" s="117">
        <v>70.591499999999996</v>
      </c>
    </row>
    <row r="36" spans="1:57">
      <c r="A36" s="116" t="s">
        <v>37</v>
      </c>
      <c r="B36" s="116" t="s">
        <v>38</v>
      </c>
      <c r="C36" s="117">
        <v>381.596</v>
      </c>
      <c r="D36" s="117">
        <v>421.81400000000002</v>
      </c>
      <c r="E36" s="117">
        <v>446.67500000000001</v>
      </c>
      <c r="F36" s="117">
        <v>496.25200000000001</v>
      </c>
      <c r="G36" s="117">
        <v>519.48099999999999</v>
      </c>
      <c r="H36" s="117">
        <v>526.74800000000005</v>
      </c>
      <c r="I36" s="117">
        <v>557.745</v>
      </c>
      <c r="J36" s="117">
        <v>615.11699999999996</v>
      </c>
      <c r="K36" s="117">
        <v>678.16899999999998</v>
      </c>
      <c r="L36" s="117">
        <v>621.75900000000001</v>
      </c>
      <c r="M36" s="117">
        <v>674.31899999999996</v>
      </c>
      <c r="N36" s="117">
        <v>675.197</v>
      </c>
      <c r="O36" s="117">
        <v>682.05</v>
      </c>
      <c r="P36" s="117">
        <v>573.47400000000005</v>
      </c>
      <c r="Q36" s="117">
        <v>578.01</v>
      </c>
      <c r="R36" s="117">
        <v>588.72299999999996</v>
      </c>
      <c r="S36" s="117">
        <v>528.88499999999999</v>
      </c>
      <c r="T36" s="117">
        <v>520.90099999999995</v>
      </c>
      <c r="U36" s="117">
        <v>443.00900000000001</v>
      </c>
      <c r="V36" s="117">
        <v>539.755</v>
      </c>
      <c r="W36" s="117">
        <v>472.13099999999997</v>
      </c>
      <c r="X36" s="117">
        <v>422.4</v>
      </c>
      <c r="Y36" s="117">
        <v>465.65300000000002</v>
      </c>
      <c r="Z36" s="117">
        <v>548.19600000000003</v>
      </c>
      <c r="AA36" s="117">
        <v>492.214</v>
      </c>
      <c r="AB36" s="117">
        <v>588.74199999999996</v>
      </c>
      <c r="AC36" s="117">
        <v>571.79399999999998</v>
      </c>
      <c r="AD36" s="117">
        <v>612.13300000000004</v>
      </c>
      <c r="AE36" s="117">
        <v>563.20100000000002</v>
      </c>
      <c r="AF36" s="117">
        <v>659.44100000000003</v>
      </c>
      <c r="AG36" s="117">
        <v>651.09299999999996</v>
      </c>
      <c r="AH36" s="117">
        <v>640.48699999999997</v>
      </c>
      <c r="AI36" s="117">
        <v>598.31299999999999</v>
      </c>
      <c r="AJ36" s="117">
        <v>550.28200000000004</v>
      </c>
      <c r="AK36" s="117">
        <v>556.38499999999999</v>
      </c>
      <c r="AL36" s="117">
        <v>614.75199999999995</v>
      </c>
      <c r="AM36" s="117">
        <v>672.67399999999998</v>
      </c>
      <c r="AN36" s="117">
        <v>787.63199999999995</v>
      </c>
      <c r="AO36" s="117">
        <v>860.49900000000002</v>
      </c>
      <c r="AP36" s="117">
        <v>881.94899999999996</v>
      </c>
      <c r="AQ36" s="117">
        <v>824.86400000000003</v>
      </c>
      <c r="AR36" s="117">
        <v>862.60599999999999</v>
      </c>
      <c r="AS36" s="117">
        <v>955.12699999999995</v>
      </c>
      <c r="AT36" s="117">
        <v>844.06</v>
      </c>
      <c r="AU36" s="117">
        <v>805.851</v>
      </c>
      <c r="AV36" s="117">
        <v>739.95399999999995</v>
      </c>
      <c r="AW36" s="117">
        <v>617.92899999999997</v>
      </c>
      <c r="AX36" s="117">
        <v>654.93299999999999</v>
      </c>
      <c r="AY36" s="117">
        <v>675.12599999999998</v>
      </c>
      <c r="AZ36" s="117">
        <v>718.89499999999998</v>
      </c>
      <c r="BA36" s="117">
        <v>676.49</v>
      </c>
      <c r="BB36" s="117">
        <v>604.11500000000001</v>
      </c>
      <c r="BC36" s="117">
        <v>582.5</v>
      </c>
      <c r="BD36" s="117">
        <v>653.9</v>
      </c>
      <c r="BE36" s="117">
        <v>677.6</v>
      </c>
    </row>
    <row r="37" spans="1:57">
      <c r="A37" s="116" t="s">
        <v>216</v>
      </c>
      <c r="B37" s="116" t="s">
        <v>217</v>
      </c>
      <c r="C37" s="117">
        <v>30.056000000000001</v>
      </c>
      <c r="D37" s="117">
        <v>31.698</v>
      </c>
      <c r="E37" s="117">
        <v>34.69</v>
      </c>
      <c r="F37" s="117">
        <v>34.96</v>
      </c>
      <c r="G37" s="117">
        <v>32.228000000000002</v>
      </c>
      <c r="H37" s="117">
        <v>32.137</v>
      </c>
      <c r="I37" s="117">
        <v>32.802</v>
      </c>
      <c r="J37" s="117">
        <v>31.038</v>
      </c>
      <c r="K37" s="117">
        <v>34.853999999999999</v>
      </c>
      <c r="L37" s="117">
        <v>34.319000000000003</v>
      </c>
      <c r="M37" s="117">
        <v>38.892000000000003</v>
      </c>
      <c r="N37" s="117">
        <v>38.627000000000002</v>
      </c>
      <c r="O37" s="117">
        <v>39.277000000000001</v>
      </c>
      <c r="P37" s="117">
        <v>35.229999999999997</v>
      </c>
      <c r="Q37" s="117">
        <v>29.318999999999999</v>
      </c>
      <c r="R37" s="117">
        <v>29.838999999999999</v>
      </c>
      <c r="S37" s="117">
        <v>26.341000000000001</v>
      </c>
      <c r="T37" s="117">
        <v>28.148</v>
      </c>
      <c r="U37" s="117">
        <v>22.439</v>
      </c>
      <c r="V37" s="117">
        <v>25.844999999999999</v>
      </c>
      <c r="W37" s="117">
        <v>23.62</v>
      </c>
      <c r="X37" s="117">
        <v>21.725000000000001</v>
      </c>
      <c r="Y37" s="117">
        <v>23.96</v>
      </c>
      <c r="Z37" s="117">
        <v>31.253</v>
      </c>
      <c r="AA37" s="117">
        <v>27.628</v>
      </c>
      <c r="AB37" s="117">
        <v>32.079000000000001</v>
      </c>
      <c r="AC37" s="117">
        <v>32.792999999999999</v>
      </c>
      <c r="AD37" s="117">
        <v>36.920999999999999</v>
      </c>
      <c r="AE37" s="117">
        <v>32.283000000000001</v>
      </c>
      <c r="AF37" s="117">
        <v>34.101999999999997</v>
      </c>
      <c r="AG37" s="117">
        <v>36.99</v>
      </c>
      <c r="AH37" s="117">
        <v>39.137</v>
      </c>
      <c r="AI37" s="117">
        <v>32.372</v>
      </c>
      <c r="AJ37" s="117">
        <v>30.704999999999998</v>
      </c>
      <c r="AK37" s="117">
        <v>27.056999999999999</v>
      </c>
      <c r="AL37" s="117">
        <v>34.954999999999998</v>
      </c>
      <c r="AM37" s="117">
        <v>37.063000000000002</v>
      </c>
      <c r="AN37" s="117">
        <v>32.915999999999997</v>
      </c>
      <c r="AO37" s="117">
        <v>32.905000000000001</v>
      </c>
      <c r="AP37" s="117">
        <v>31.120999999999999</v>
      </c>
      <c r="AQ37" s="117">
        <v>32.235999999999997</v>
      </c>
      <c r="AR37" s="117">
        <v>36.600999999999999</v>
      </c>
      <c r="AS37" s="117">
        <v>33.890999999999998</v>
      </c>
      <c r="AT37" s="117">
        <v>31.893999999999998</v>
      </c>
      <c r="AU37" s="117">
        <v>32.682000000000002</v>
      </c>
      <c r="AV37" s="117">
        <v>31.190999999999999</v>
      </c>
      <c r="AW37" s="117">
        <v>28.867000000000001</v>
      </c>
      <c r="AX37" s="117">
        <v>30.373000000000001</v>
      </c>
      <c r="AY37" s="117">
        <v>31.116</v>
      </c>
      <c r="AZ37" s="117">
        <v>31.225000000000001</v>
      </c>
      <c r="BA37" s="117">
        <v>35.164999999999999</v>
      </c>
      <c r="BB37" s="117">
        <v>30.71</v>
      </c>
      <c r="BC37" s="117">
        <v>29</v>
      </c>
      <c r="BD37" s="117">
        <v>34.244999999999997</v>
      </c>
      <c r="BE37" s="117">
        <v>36.11</v>
      </c>
    </row>
    <row r="38" spans="1:57">
      <c r="A38" s="116" t="s">
        <v>25</v>
      </c>
      <c r="B38" s="116" t="s">
        <v>26</v>
      </c>
      <c r="C38" s="117">
        <v>98.722999999999999</v>
      </c>
      <c r="D38" s="117">
        <v>96.475999999999999</v>
      </c>
      <c r="E38" s="117">
        <v>94.284999999999997</v>
      </c>
      <c r="F38" s="117">
        <v>96.052999999999997</v>
      </c>
      <c r="G38" s="117">
        <v>106.991</v>
      </c>
      <c r="H38" s="117">
        <v>106.82</v>
      </c>
      <c r="I38" s="117">
        <v>111.014</v>
      </c>
      <c r="J38" s="117">
        <v>112.83</v>
      </c>
      <c r="K38" s="117">
        <v>118.65300000000001</v>
      </c>
      <c r="L38" s="117">
        <v>109.422</v>
      </c>
      <c r="M38" s="117">
        <v>116.837</v>
      </c>
      <c r="N38" s="117">
        <v>106.09</v>
      </c>
      <c r="O38" s="117">
        <v>116.931</v>
      </c>
      <c r="P38" s="117">
        <v>103.88</v>
      </c>
      <c r="Q38" s="117">
        <v>93.974999999999994</v>
      </c>
      <c r="R38" s="117">
        <v>94.180999999999997</v>
      </c>
      <c r="S38" s="117">
        <v>89.855999999999995</v>
      </c>
      <c r="T38" s="117">
        <v>89.543000000000006</v>
      </c>
      <c r="U38" s="117">
        <v>83.028999999999996</v>
      </c>
      <c r="V38" s="117">
        <v>87.406999999999996</v>
      </c>
      <c r="W38" s="117">
        <v>81.739000000000004</v>
      </c>
      <c r="X38" s="117">
        <v>79.738</v>
      </c>
      <c r="Y38" s="117">
        <v>93.363</v>
      </c>
      <c r="Z38" s="117">
        <v>101.801</v>
      </c>
      <c r="AA38" s="117">
        <v>92.747</v>
      </c>
      <c r="AB38" s="117">
        <v>104.438</v>
      </c>
      <c r="AC38" s="117">
        <v>103.36</v>
      </c>
      <c r="AD38" s="117">
        <v>111.77</v>
      </c>
      <c r="AE38" s="117">
        <v>118.005</v>
      </c>
      <c r="AF38" s="117">
        <v>119.21599999999999</v>
      </c>
      <c r="AG38" s="117">
        <v>122.562</v>
      </c>
      <c r="AH38" s="117">
        <v>121.29</v>
      </c>
      <c r="AI38" s="117">
        <v>126.00700000000001</v>
      </c>
      <c r="AJ38" s="117">
        <v>119.45</v>
      </c>
      <c r="AK38" s="117">
        <v>123.854</v>
      </c>
      <c r="AL38" s="117">
        <v>142.87899999999999</v>
      </c>
      <c r="AM38" s="117">
        <v>136.49799999999999</v>
      </c>
      <c r="AN38" s="117">
        <v>156.57900000000001</v>
      </c>
      <c r="AO38" s="117">
        <v>169.71199999999999</v>
      </c>
      <c r="AP38" s="117">
        <v>176.7</v>
      </c>
      <c r="AQ38" s="117">
        <v>166.09100000000001</v>
      </c>
      <c r="AR38" s="117">
        <v>166.48599999999999</v>
      </c>
      <c r="AS38" s="117">
        <v>187.07900000000001</v>
      </c>
      <c r="AT38" s="117">
        <v>193.16399999999999</v>
      </c>
      <c r="AU38" s="117">
        <v>196.434</v>
      </c>
      <c r="AV38" s="117">
        <v>204.14400000000001</v>
      </c>
      <c r="AW38" s="117">
        <v>212.667</v>
      </c>
      <c r="AX38" s="117">
        <v>222.52699999999999</v>
      </c>
      <c r="AY38" s="117">
        <v>234.17099999999999</v>
      </c>
      <c r="AZ38" s="117">
        <v>264.34699999999998</v>
      </c>
      <c r="BA38" s="117">
        <v>262.76100000000002</v>
      </c>
      <c r="BB38" s="117">
        <v>245.41900000000001</v>
      </c>
      <c r="BC38" s="117">
        <v>255.72499999999999</v>
      </c>
      <c r="BD38" s="117">
        <v>266.55</v>
      </c>
      <c r="BE38" s="117">
        <v>257.95</v>
      </c>
    </row>
    <row r="39" spans="1:57">
      <c r="A39" s="116" t="s">
        <v>222</v>
      </c>
      <c r="B39" s="116" t="s">
        <v>223</v>
      </c>
      <c r="C39" s="117">
        <v>37.5</v>
      </c>
      <c r="D39" s="117">
        <v>41.08</v>
      </c>
      <c r="E39" s="117">
        <v>44.42</v>
      </c>
      <c r="F39" s="117">
        <v>50.32</v>
      </c>
      <c r="G39" s="117">
        <v>52.5</v>
      </c>
      <c r="H39" s="117">
        <v>54.82</v>
      </c>
      <c r="I39" s="117">
        <v>55.54</v>
      </c>
      <c r="J39" s="117">
        <v>60.25</v>
      </c>
      <c r="K39" s="117">
        <v>61.39</v>
      </c>
      <c r="L39" s="117">
        <v>58.24</v>
      </c>
      <c r="M39" s="117">
        <v>59.56</v>
      </c>
      <c r="N39" s="117">
        <v>56.18</v>
      </c>
      <c r="O39" s="117">
        <v>61.87</v>
      </c>
      <c r="P39" s="117">
        <v>59.65</v>
      </c>
      <c r="Q39" s="117">
        <v>55.95</v>
      </c>
      <c r="R39" s="117">
        <v>54.27</v>
      </c>
      <c r="S39" s="117">
        <v>56.33</v>
      </c>
      <c r="T39" s="117">
        <v>55.1</v>
      </c>
      <c r="U39" s="117">
        <v>40.945</v>
      </c>
      <c r="V39" s="117">
        <v>45.325000000000003</v>
      </c>
      <c r="W39" s="117">
        <v>40.35</v>
      </c>
      <c r="X39" s="117">
        <v>37.049999999999997</v>
      </c>
      <c r="Y39" s="117">
        <v>41.4</v>
      </c>
      <c r="Z39" s="117">
        <v>43.744999999999997</v>
      </c>
      <c r="AA39" s="117">
        <v>45.65</v>
      </c>
      <c r="AB39" s="117">
        <v>52.55</v>
      </c>
      <c r="AC39" s="117">
        <v>56.33</v>
      </c>
      <c r="AD39" s="117">
        <v>52.32</v>
      </c>
      <c r="AE39" s="117">
        <v>52.42</v>
      </c>
      <c r="AF39" s="117">
        <v>51.8</v>
      </c>
      <c r="AG39" s="117">
        <v>55.73</v>
      </c>
      <c r="AH39" s="117">
        <v>61.48</v>
      </c>
      <c r="AI39" s="117">
        <v>60.16</v>
      </c>
      <c r="AJ39" s="117">
        <v>56.88</v>
      </c>
      <c r="AK39" s="117">
        <v>51.4</v>
      </c>
      <c r="AL39" s="117">
        <v>59.81</v>
      </c>
      <c r="AM39" s="117">
        <v>66.66</v>
      </c>
      <c r="AN39" s="117">
        <v>65.84</v>
      </c>
      <c r="AO39" s="117">
        <v>71.2</v>
      </c>
      <c r="AP39" s="117">
        <v>71.930000000000007</v>
      </c>
      <c r="AQ39" s="117">
        <v>74.66</v>
      </c>
      <c r="AR39" s="117">
        <v>80.58</v>
      </c>
      <c r="AS39" s="117">
        <v>72.62</v>
      </c>
      <c r="AT39" s="117">
        <v>79.44</v>
      </c>
      <c r="AU39" s="117">
        <v>79.08</v>
      </c>
      <c r="AV39" s="117">
        <v>81.72</v>
      </c>
      <c r="AW39" s="117">
        <v>82.98</v>
      </c>
      <c r="AX39" s="117">
        <v>86.34</v>
      </c>
      <c r="AY39" s="117">
        <v>85.7</v>
      </c>
      <c r="AZ39" s="117">
        <v>90.58</v>
      </c>
      <c r="BA39" s="117">
        <v>96.72</v>
      </c>
      <c r="BB39" s="117">
        <v>91.7</v>
      </c>
      <c r="BC39" s="117">
        <v>95.5</v>
      </c>
      <c r="BD39" s="117">
        <v>98.84</v>
      </c>
      <c r="BE39" s="117">
        <v>99.64</v>
      </c>
    </row>
    <row r="40" spans="1:57">
      <c r="A40" s="116" t="s">
        <v>225</v>
      </c>
      <c r="B40" s="116" t="s">
        <v>226</v>
      </c>
      <c r="C40" s="117">
        <v>64.72</v>
      </c>
      <c r="D40" s="117">
        <v>63.83</v>
      </c>
      <c r="E40" s="117">
        <v>67.73</v>
      </c>
      <c r="F40" s="117">
        <v>70.84</v>
      </c>
      <c r="G40" s="117">
        <v>67.08</v>
      </c>
      <c r="H40" s="117">
        <v>66.66</v>
      </c>
      <c r="I40" s="117">
        <v>66.44</v>
      </c>
      <c r="J40" s="117">
        <v>66.22</v>
      </c>
      <c r="K40" s="117">
        <v>65.52</v>
      </c>
      <c r="L40" s="117">
        <v>65.849999999999994</v>
      </c>
      <c r="M40" s="117">
        <v>62.28</v>
      </c>
      <c r="N40" s="117">
        <v>57.88</v>
      </c>
      <c r="O40" s="117">
        <v>61.78</v>
      </c>
      <c r="P40" s="117">
        <v>67.52</v>
      </c>
      <c r="Q40" s="117">
        <v>59.25</v>
      </c>
      <c r="R40" s="117">
        <v>51.76</v>
      </c>
      <c r="S40" s="117">
        <v>50.41</v>
      </c>
      <c r="T40" s="117">
        <v>51.29</v>
      </c>
      <c r="U40" s="117">
        <v>41.524999999999999</v>
      </c>
      <c r="V40" s="117">
        <v>43.414999999999999</v>
      </c>
      <c r="W40" s="117">
        <v>42.07</v>
      </c>
      <c r="X40" s="117">
        <v>39.6</v>
      </c>
      <c r="Y40" s="117">
        <v>45.435000000000002</v>
      </c>
      <c r="Z40" s="117">
        <v>48.515000000000001</v>
      </c>
      <c r="AA40" s="117">
        <v>46.39</v>
      </c>
      <c r="AB40" s="117">
        <v>52.4</v>
      </c>
      <c r="AC40" s="117">
        <v>48.475000000000001</v>
      </c>
      <c r="AD40" s="117">
        <v>48.36</v>
      </c>
      <c r="AE40" s="117">
        <v>46.85</v>
      </c>
      <c r="AF40" s="117">
        <v>44.414999999999999</v>
      </c>
      <c r="AG40" s="117">
        <v>44.47</v>
      </c>
      <c r="AH40" s="117">
        <v>48.77</v>
      </c>
      <c r="AI40" s="117">
        <v>46.79</v>
      </c>
      <c r="AJ40" s="117">
        <v>42.95</v>
      </c>
      <c r="AK40" s="117">
        <v>43.534999999999997</v>
      </c>
      <c r="AL40" s="117">
        <v>42.685000000000002</v>
      </c>
      <c r="AM40" s="117">
        <v>48.78</v>
      </c>
      <c r="AN40" s="117">
        <v>44.46</v>
      </c>
      <c r="AO40" s="117">
        <v>47.075000000000003</v>
      </c>
      <c r="AP40" s="117">
        <v>52.93</v>
      </c>
      <c r="AQ40" s="117">
        <v>49.155000000000001</v>
      </c>
      <c r="AR40" s="117">
        <v>48.41</v>
      </c>
      <c r="AS40" s="117">
        <v>45.185000000000002</v>
      </c>
      <c r="AT40" s="117">
        <v>43.1</v>
      </c>
      <c r="AU40" s="117">
        <v>45.85</v>
      </c>
      <c r="AV40" s="117">
        <v>47.555</v>
      </c>
      <c r="AW40" s="117">
        <v>44.645000000000003</v>
      </c>
      <c r="AX40" s="117">
        <v>42.42</v>
      </c>
      <c r="AY40" s="117">
        <v>42.46</v>
      </c>
      <c r="AZ40" s="117">
        <v>46.61</v>
      </c>
      <c r="BA40" s="117">
        <v>49.21</v>
      </c>
      <c r="BB40" s="117">
        <v>45.895000000000003</v>
      </c>
      <c r="BC40" s="117">
        <v>44.63</v>
      </c>
      <c r="BD40" s="117">
        <v>42.4</v>
      </c>
      <c r="BE40" s="117">
        <v>41.86</v>
      </c>
    </row>
    <row r="41" spans="1:57">
      <c r="A41" s="116" t="s">
        <v>230</v>
      </c>
      <c r="B41" s="116" t="s">
        <v>231</v>
      </c>
      <c r="C41" s="117">
        <v>2.4975124477191102</v>
      </c>
      <c r="D41" s="117">
        <v>2.6635320839060999</v>
      </c>
      <c r="E41" s="117">
        <v>3.211602114033</v>
      </c>
      <c r="F41" s="117">
        <v>3.19746906408876</v>
      </c>
      <c r="G41" s="117">
        <v>3.24877120918228</v>
      </c>
      <c r="H41" s="117">
        <v>3.5821716875699501</v>
      </c>
      <c r="I41" s="117">
        <v>3.4556650504148601</v>
      </c>
      <c r="J41" s="117">
        <v>3.62785081797723</v>
      </c>
      <c r="K41" s="117">
        <v>3.6515930476481899</v>
      </c>
      <c r="L41" s="117">
        <v>3.9536756278551302</v>
      </c>
      <c r="M41" s="117">
        <v>4.1781933777001896</v>
      </c>
      <c r="N41" s="117">
        <v>4.0455820268142899</v>
      </c>
      <c r="O41" s="117">
        <v>4.3103702564873796</v>
      </c>
      <c r="P41" s="117">
        <v>4.4281395488967101</v>
      </c>
      <c r="Q41" s="117">
        <v>5.1085562588932802</v>
      </c>
      <c r="R41" s="117">
        <v>5.7324672674994099</v>
      </c>
      <c r="S41" s="117">
        <v>5.7288558611737601</v>
      </c>
      <c r="T41" s="117">
        <v>5.9205817999800701</v>
      </c>
      <c r="U41" s="117">
        <v>4.9939073521066604</v>
      </c>
      <c r="V41" s="117">
        <v>5.3118462573913803</v>
      </c>
      <c r="W41" s="117">
        <v>5.2833017056770899</v>
      </c>
      <c r="X41" s="117">
        <v>5.3675199759175998</v>
      </c>
      <c r="Y41" s="117">
        <v>5.7134710657307997</v>
      </c>
      <c r="Z41" s="117">
        <v>6.4355748849335699</v>
      </c>
      <c r="AA41" s="117">
        <v>6.1545196842968597</v>
      </c>
      <c r="AB41" s="117">
        <v>6.0504373464588701</v>
      </c>
      <c r="AC41" s="117">
        <v>5.5491208440283097</v>
      </c>
      <c r="AD41" s="117">
        <v>5.2105968794175102</v>
      </c>
      <c r="AE41" s="117">
        <v>5.27379920701516</v>
      </c>
      <c r="AF41" s="117">
        <v>4.7191902337942597</v>
      </c>
      <c r="AG41" s="117">
        <v>5.10174462687639</v>
      </c>
      <c r="AH41" s="117">
        <v>5.4505658528170997</v>
      </c>
      <c r="AI41" s="117">
        <v>4.9266729482435299</v>
      </c>
      <c r="AJ41" s="117">
        <v>5.4223022308414697</v>
      </c>
      <c r="AK41" s="117">
        <v>4.9999602751212198</v>
      </c>
      <c r="AL41" s="117">
        <v>5.1225200752268796</v>
      </c>
      <c r="AM41" s="117">
        <v>5.4452460253815502</v>
      </c>
      <c r="AN41" s="117">
        <v>4.9310726726117204</v>
      </c>
      <c r="AO41" s="117">
        <v>4.3835534019187099</v>
      </c>
      <c r="AP41" s="117">
        <v>5.0934720739142003</v>
      </c>
      <c r="AQ41" s="117">
        <v>5.4773544289568399</v>
      </c>
      <c r="AR41" s="117">
        <v>5.6491600529943096</v>
      </c>
      <c r="AS41" s="117">
        <v>5.3233119050328099</v>
      </c>
      <c r="AT41" s="117">
        <v>5.1043895609693397</v>
      </c>
      <c r="AU41" s="117">
        <v>4.7622520968694602</v>
      </c>
      <c r="AV41" s="117">
        <v>5.1359568280878198</v>
      </c>
      <c r="AW41" s="117">
        <v>4.8152715429957</v>
      </c>
      <c r="AX41" s="117">
        <v>4.5763283934735304</v>
      </c>
      <c r="AY41" s="117">
        <v>4.2706000250218903</v>
      </c>
      <c r="AZ41" s="117">
        <v>4.1909742287201102</v>
      </c>
      <c r="BA41" s="117">
        <v>3.8688959753490102</v>
      </c>
      <c r="BB41" s="117">
        <v>3.34744339951687</v>
      </c>
      <c r="BC41" s="117">
        <v>2.87534201303288</v>
      </c>
      <c r="BD41" s="117">
        <v>3.3614749125168202</v>
      </c>
      <c r="BE41" s="117">
        <v>3.3044928519439098</v>
      </c>
    </row>
    <row r="42" spans="1:57">
      <c r="A42" s="116" t="s">
        <v>94</v>
      </c>
      <c r="B42" s="116" t="s">
        <v>95</v>
      </c>
      <c r="C42" s="117">
        <v>14.529426145453099</v>
      </c>
      <c r="D42" s="117">
        <v>15.106445698939501</v>
      </c>
      <c r="E42" s="117">
        <v>16.671450520361699</v>
      </c>
      <c r="F42" s="117">
        <v>16.610503871910101</v>
      </c>
      <c r="G42" s="117">
        <v>15.6900518027352</v>
      </c>
      <c r="H42" s="117">
        <v>15.661663796160999</v>
      </c>
      <c r="I42" s="117">
        <v>16.874798871712599</v>
      </c>
      <c r="J42" s="117">
        <v>16.901431419158399</v>
      </c>
      <c r="K42" s="117">
        <v>16.6768621021649</v>
      </c>
      <c r="L42" s="117">
        <v>19.252295629681502</v>
      </c>
      <c r="M42" s="117">
        <v>19.907057406114401</v>
      </c>
      <c r="N42" s="117">
        <v>18.495407227185702</v>
      </c>
      <c r="O42" s="117">
        <v>19.3009888114726</v>
      </c>
      <c r="P42" s="117">
        <v>22.581011845059599</v>
      </c>
      <c r="Q42" s="117">
        <v>23.5872062908442</v>
      </c>
      <c r="R42" s="117">
        <v>25.0256996611683</v>
      </c>
      <c r="S42" s="117">
        <v>25.914939910494301</v>
      </c>
      <c r="T42" s="117">
        <v>27.899058968058998</v>
      </c>
      <c r="U42" s="117">
        <v>24.7866791662608</v>
      </c>
      <c r="V42" s="117">
        <v>25.9443516716142</v>
      </c>
      <c r="W42" s="117">
        <v>26.463387336711499</v>
      </c>
      <c r="X42" s="117">
        <v>25.585069247595001</v>
      </c>
      <c r="Y42" s="117">
        <v>27.8977814478393</v>
      </c>
      <c r="Z42" s="117">
        <v>28.318177127287601</v>
      </c>
      <c r="AA42" s="117">
        <v>26.291833303090801</v>
      </c>
      <c r="AB42" s="117">
        <v>26.9265281080215</v>
      </c>
      <c r="AC42" s="117">
        <v>28.714547869463299</v>
      </c>
      <c r="AD42" s="117">
        <v>26.266899535044299</v>
      </c>
      <c r="AE42" s="117">
        <v>27.973182469638701</v>
      </c>
      <c r="AF42" s="117">
        <v>25.8387714072508</v>
      </c>
      <c r="AG42" s="117">
        <v>27.277038366258001</v>
      </c>
      <c r="AH42" s="117">
        <v>27.628744801027</v>
      </c>
      <c r="AI42" s="117">
        <v>28.189991255639502</v>
      </c>
      <c r="AJ42" s="117">
        <v>30.071333504092099</v>
      </c>
      <c r="AK42" s="117">
        <v>30.408812749875398</v>
      </c>
      <c r="AL42" s="117">
        <v>29.682325469852401</v>
      </c>
      <c r="AM42" s="117">
        <v>29.659924071740399</v>
      </c>
      <c r="AN42" s="117">
        <v>28.698620121015299</v>
      </c>
      <c r="AO42" s="117">
        <v>28.709558066144901</v>
      </c>
      <c r="AP42" s="117">
        <v>30.7152864553751</v>
      </c>
      <c r="AQ42" s="117">
        <v>33.529325914268597</v>
      </c>
      <c r="AR42" s="117">
        <v>33.037157543408199</v>
      </c>
      <c r="AS42" s="117">
        <v>33.4432851670649</v>
      </c>
      <c r="AT42" s="117">
        <v>33.728400077135703</v>
      </c>
      <c r="AU42" s="117">
        <v>31.855284111045499</v>
      </c>
      <c r="AV42" s="117">
        <v>29.1201667246036</v>
      </c>
      <c r="AW42" s="117">
        <v>30.559137764249101</v>
      </c>
      <c r="AX42" s="117">
        <v>30.490789125090799</v>
      </c>
      <c r="AY42" s="117">
        <v>29.920785687476499</v>
      </c>
      <c r="AZ42" s="117">
        <v>32.027173956139301</v>
      </c>
      <c r="BA42" s="117">
        <v>31.954910828826598</v>
      </c>
      <c r="BB42" s="117">
        <v>33.737165906654099</v>
      </c>
      <c r="BC42" s="117">
        <v>28.712242973841001</v>
      </c>
      <c r="BD42" s="117">
        <v>29.0541030282638</v>
      </c>
      <c r="BE42" s="117">
        <v>29.753252811843399</v>
      </c>
    </row>
    <row r="43" spans="1:57">
      <c r="A43" s="116" t="s">
        <v>228</v>
      </c>
      <c r="B43" s="116" t="s">
        <v>95</v>
      </c>
      <c r="C43" s="117">
        <v>2.8525949929584198</v>
      </c>
      <c r="D43" s="117">
        <v>3.0653213806144</v>
      </c>
      <c r="E43" s="117">
        <v>3.3664837273778501</v>
      </c>
      <c r="F43" s="117">
        <v>3.4617944305123101</v>
      </c>
      <c r="G43" s="117">
        <v>3.48284666390385</v>
      </c>
      <c r="H43" s="117">
        <v>3.56333113198178</v>
      </c>
      <c r="I43" s="117">
        <v>3.6740127485412502</v>
      </c>
      <c r="J43" s="117">
        <v>3.3868444889278102</v>
      </c>
      <c r="K43" s="117">
        <v>3.4592024317112799</v>
      </c>
      <c r="L43" s="117">
        <v>3.9586442312873902</v>
      </c>
      <c r="M43" s="117">
        <v>4.1472049396914104</v>
      </c>
      <c r="N43" s="117">
        <v>3.81695008375877</v>
      </c>
      <c r="O43" s="117">
        <v>3.9332697016843698</v>
      </c>
      <c r="P43" s="117">
        <v>4.5817933500947898</v>
      </c>
      <c r="Q43" s="117">
        <v>4.3484426202010198</v>
      </c>
      <c r="R43" s="117">
        <v>4.4550136911641101</v>
      </c>
      <c r="S43" s="117">
        <v>4.66957879519284</v>
      </c>
      <c r="T43" s="117">
        <v>5.0979029484029503</v>
      </c>
      <c r="U43" s="117">
        <v>4.5101534771598297</v>
      </c>
      <c r="V43" s="117">
        <v>4.7626161857024698</v>
      </c>
      <c r="W43" s="117">
        <v>5.1020024057458997</v>
      </c>
      <c r="X43" s="117">
        <v>4.9325143517175203</v>
      </c>
      <c r="Y43" s="117">
        <v>5.5679515551885501</v>
      </c>
      <c r="Z43" s="117">
        <v>5.7644407204687402</v>
      </c>
      <c r="AA43" s="117">
        <v>5.3680101614951896</v>
      </c>
      <c r="AB43" s="117">
        <v>5.5446643915780696</v>
      </c>
      <c r="AC43" s="117">
        <v>6.25662323456939</v>
      </c>
      <c r="AD43" s="117">
        <v>5.8120564359976798</v>
      </c>
      <c r="AE43" s="117">
        <v>6.0966022478690496</v>
      </c>
      <c r="AF43" s="117">
        <v>5.2748097630744404</v>
      </c>
      <c r="AG43" s="117">
        <v>5.3372168773423097</v>
      </c>
      <c r="AH43" s="117">
        <v>5.6401875481386403</v>
      </c>
      <c r="AI43" s="117">
        <v>5.6987852942667399</v>
      </c>
      <c r="AJ43" s="117">
        <v>6.1319672387085804</v>
      </c>
      <c r="AK43" s="117">
        <v>5.7749742256139802</v>
      </c>
      <c r="AL43" s="117">
        <v>5.5550008330493403</v>
      </c>
      <c r="AM43" s="117">
        <v>5.37661816295617</v>
      </c>
      <c r="AN43" s="117">
        <v>5.4236521761191403</v>
      </c>
      <c r="AO43" s="117">
        <v>5.3831881974248903</v>
      </c>
      <c r="AP43" s="117">
        <v>5.8002161889254902</v>
      </c>
      <c r="AQ43" s="117">
        <v>6.0945376199040799</v>
      </c>
      <c r="AR43" s="117">
        <v>5.7361154027439802</v>
      </c>
      <c r="AS43" s="117">
        <v>5.6077096370463098</v>
      </c>
      <c r="AT43" s="117">
        <v>5.4493930899273604</v>
      </c>
      <c r="AU43" s="117">
        <v>5.1020734790313096</v>
      </c>
      <c r="AV43" s="117">
        <v>4.7036574457844198</v>
      </c>
      <c r="AW43" s="117">
        <v>4.4638740503798502</v>
      </c>
      <c r="AX43" s="117">
        <v>4.6329377985250497</v>
      </c>
      <c r="AY43" s="117">
        <v>4.7491392468409899</v>
      </c>
      <c r="AZ43" s="117">
        <v>5.0518876223516296</v>
      </c>
      <c r="BA43" s="117">
        <v>5.3017755125141504</v>
      </c>
      <c r="BB43" s="117">
        <v>5.2080630272183601</v>
      </c>
      <c r="BC43" s="117">
        <v>4.1212451193347599</v>
      </c>
      <c r="BD43" s="117">
        <v>4.2670804508748299</v>
      </c>
      <c r="BE43" s="117">
        <v>4.26111789829298</v>
      </c>
    </row>
    <row r="44" spans="1:57">
      <c r="A44" s="116" t="s">
        <v>234</v>
      </c>
      <c r="B44" s="116" t="s">
        <v>235</v>
      </c>
      <c r="C44" s="117">
        <v>38.133600000000001</v>
      </c>
      <c r="D44" s="117">
        <v>35.35</v>
      </c>
      <c r="E44" s="117">
        <v>30.598299999999998</v>
      </c>
      <c r="F44" s="117">
        <v>34.499899999999997</v>
      </c>
      <c r="G44" s="117">
        <v>34.449199999999998</v>
      </c>
      <c r="H44" s="117">
        <v>31.590399999999999</v>
      </c>
      <c r="I44" s="117">
        <v>32.659300000000002</v>
      </c>
      <c r="J44" s="117">
        <v>30.835599999999999</v>
      </c>
      <c r="K44" s="117">
        <v>33.925800000000002</v>
      </c>
      <c r="L44" s="117">
        <v>34.352499999999999</v>
      </c>
      <c r="M44" s="117">
        <v>37.115400000000001</v>
      </c>
      <c r="N44" s="117">
        <v>29.3508</v>
      </c>
      <c r="O44" s="117">
        <v>26.683599999999998</v>
      </c>
      <c r="P44" s="117">
        <v>23.5932</v>
      </c>
      <c r="Q44" s="117">
        <v>29.014199999999999</v>
      </c>
      <c r="R44" s="117">
        <v>26.642600000000002</v>
      </c>
      <c r="S44" s="117">
        <v>24.4269</v>
      </c>
      <c r="T44" s="117">
        <v>23.650700000000001</v>
      </c>
      <c r="U44" s="117">
        <v>20.029199999999999</v>
      </c>
      <c r="V44" s="117">
        <v>25.299399999999999</v>
      </c>
      <c r="W44" s="117">
        <v>24.907299999999999</v>
      </c>
      <c r="X44" s="117">
        <v>18.9284</v>
      </c>
      <c r="Y44" s="117">
        <v>19.808199999999999</v>
      </c>
      <c r="Z44" s="117">
        <v>23.9801</v>
      </c>
      <c r="AA44" s="117">
        <v>27.0093</v>
      </c>
      <c r="AB44" s="117">
        <v>26.555499999999999</v>
      </c>
      <c r="AC44" s="117">
        <v>26.783000000000001</v>
      </c>
      <c r="AD44" s="117">
        <v>26.551500000000001</v>
      </c>
      <c r="AE44" s="117">
        <v>24.8583</v>
      </c>
      <c r="AF44" s="117">
        <v>26.469100000000001</v>
      </c>
      <c r="AG44" s="117">
        <v>24.220300000000002</v>
      </c>
      <c r="AH44" s="117">
        <v>24.2227</v>
      </c>
      <c r="AI44" s="117">
        <v>21.199100000000001</v>
      </c>
      <c r="AJ44" s="117">
        <v>20.196100000000001</v>
      </c>
      <c r="AK44" s="117">
        <v>20.272400000000001</v>
      </c>
      <c r="AL44" s="117">
        <v>25.264600000000002</v>
      </c>
      <c r="AM44" s="117">
        <v>28.570900000000002</v>
      </c>
      <c r="AN44" s="117">
        <v>26.219000000000001</v>
      </c>
      <c r="AO44" s="117">
        <v>25.590900000000001</v>
      </c>
      <c r="AP44" s="117">
        <v>25.718699999999998</v>
      </c>
      <c r="AQ44" s="117">
        <v>25.104500000000002</v>
      </c>
      <c r="AR44" s="117">
        <v>25.695799999999998</v>
      </c>
      <c r="AS44" s="117">
        <v>21.4892</v>
      </c>
      <c r="AT44" s="117">
        <v>22.674499999999998</v>
      </c>
      <c r="AU44" s="117">
        <v>20.636399999999998</v>
      </c>
      <c r="AV44" s="117">
        <v>19.712399999999999</v>
      </c>
      <c r="AW44" s="117">
        <v>17.199300000000001</v>
      </c>
      <c r="AX44" s="117">
        <v>14.617800000000001</v>
      </c>
      <c r="AY44" s="117">
        <v>13.0702</v>
      </c>
      <c r="AZ44" s="117">
        <v>13.1767</v>
      </c>
      <c r="BA44" s="117">
        <v>13.5121</v>
      </c>
      <c r="BB44" s="117">
        <v>12.643800000000001</v>
      </c>
      <c r="BC44" s="117">
        <v>11.6898</v>
      </c>
      <c r="BD44" s="117">
        <v>13.9002</v>
      </c>
      <c r="BE44" s="117">
        <v>12.7361</v>
      </c>
    </row>
    <row r="45" spans="1:57">
      <c r="A45" s="116" t="s">
        <v>174</v>
      </c>
      <c r="B45" s="116" t="s">
        <v>175</v>
      </c>
      <c r="C45" s="117">
        <v>9.4366000000000003</v>
      </c>
      <c r="D45" s="117">
        <v>9.1449999999999996</v>
      </c>
      <c r="E45" s="117">
        <v>8.5236000000000001</v>
      </c>
      <c r="F45" s="117">
        <v>8.9815000000000005</v>
      </c>
      <c r="G45" s="117">
        <v>9.1859000000000002</v>
      </c>
      <c r="H45" s="117">
        <v>8.9895999999999994</v>
      </c>
      <c r="I45" s="117">
        <v>8.4049999999999994</v>
      </c>
      <c r="J45" s="117">
        <v>8.5092999999999996</v>
      </c>
      <c r="K45" s="117">
        <v>8.7898999999999994</v>
      </c>
      <c r="L45" s="117">
        <v>7.2731000000000003</v>
      </c>
      <c r="M45" s="117">
        <v>8.5554000000000006</v>
      </c>
      <c r="N45" s="117">
        <v>8.2949000000000002</v>
      </c>
      <c r="O45" s="117">
        <v>8.7187000000000001</v>
      </c>
      <c r="P45" s="117">
        <v>8.6526999999999994</v>
      </c>
      <c r="Q45" s="117">
        <v>8.6698000000000004</v>
      </c>
      <c r="R45" s="117">
        <v>8.4482999999999997</v>
      </c>
      <c r="S45" s="117">
        <v>9.3765999999999998</v>
      </c>
      <c r="T45" s="117">
        <v>9.3978999999999999</v>
      </c>
      <c r="U45" s="117">
        <v>8.4318000000000008</v>
      </c>
      <c r="V45" s="117">
        <v>9.1286000000000005</v>
      </c>
      <c r="W45" s="117">
        <v>9.0891999999999999</v>
      </c>
      <c r="X45" s="117">
        <v>8.3864000000000001</v>
      </c>
      <c r="Y45" s="117">
        <v>8.9929000000000006</v>
      </c>
      <c r="Z45" s="117">
        <v>9.4349000000000007</v>
      </c>
      <c r="AA45" s="117">
        <v>9.5662000000000003</v>
      </c>
      <c r="AB45" s="117">
        <v>9.56</v>
      </c>
      <c r="AC45" s="117">
        <v>9.6667000000000005</v>
      </c>
      <c r="AD45" s="117">
        <v>10.218299999999999</v>
      </c>
      <c r="AE45" s="117">
        <v>10.485300000000001</v>
      </c>
      <c r="AF45" s="117">
        <v>10.1471</v>
      </c>
      <c r="AG45" s="117">
        <v>10.6366</v>
      </c>
      <c r="AH45" s="117">
        <v>10.3879</v>
      </c>
      <c r="AI45" s="117">
        <v>10.0266</v>
      </c>
      <c r="AJ45" s="117">
        <v>9.6926000000000005</v>
      </c>
      <c r="AK45" s="117">
        <v>9.6057000000000006</v>
      </c>
      <c r="AL45" s="117">
        <v>10.3788</v>
      </c>
      <c r="AM45" s="117">
        <v>10.8591</v>
      </c>
      <c r="AN45" s="117">
        <v>10.398400000000001</v>
      </c>
      <c r="AO45" s="117">
        <v>9.8818999999999999</v>
      </c>
      <c r="AP45" s="117">
        <v>10.696099999999999</v>
      </c>
      <c r="AQ45" s="117">
        <v>10.710100000000001</v>
      </c>
      <c r="AR45" s="117">
        <v>11.2638</v>
      </c>
      <c r="AS45" s="117">
        <v>11.277699999999999</v>
      </c>
      <c r="AT45" s="117">
        <v>11.671900000000001</v>
      </c>
      <c r="AU45" s="117">
        <v>12.2852</v>
      </c>
      <c r="AV45" s="117">
        <v>13.310499999999999</v>
      </c>
      <c r="AW45" s="117">
        <v>13.075799999999999</v>
      </c>
      <c r="AX45" s="117">
        <v>12.927199999999999</v>
      </c>
      <c r="AY45" s="117">
        <v>12.745100000000001</v>
      </c>
      <c r="AZ45" s="117">
        <v>13.294499999999999</v>
      </c>
      <c r="BA45" s="117">
        <v>13.5966</v>
      </c>
      <c r="BB45" s="117">
        <v>14.561500000000001</v>
      </c>
      <c r="BC45" s="117">
        <v>15.4923</v>
      </c>
      <c r="BD45" s="117">
        <v>15.6775</v>
      </c>
      <c r="BE45" s="117">
        <v>15.882199999999999</v>
      </c>
    </row>
    <row r="46" spans="1:57">
      <c r="A46" s="116" t="s">
        <v>241</v>
      </c>
      <c r="B46" s="116" t="s">
        <v>242</v>
      </c>
      <c r="C46" s="117">
        <v>6.2954999999999997</v>
      </c>
      <c r="D46" s="117">
        <v>6.3563999999999998</v>
      </c>
      <c r="E46" s="117">
        <v>6.0871000000000004</v>
      </c>
      <c r="F46" s="117">
        <v>6.5907999999999998</v>
      </c>
      <c r="G46" s="117">
        <v>6.4154</v>
      </c>
      <c r="H46" s="117">
        <v>6.2516999999999996</v>
      </c>
      <c r="I46" s="117">
        <v>6.0777999999999999</v>
      </c>
      <c r="J46" s="117">
        <v>6.1786000000000003</v>
      </c>
      <c r="K46" s="117">
        <v>6.1285999999999996</v>
      </c>
      <c r="L46" s="117">
        <v>5.282</v>
      </c>
      <c r="M46" s="117">
        <v>5.7465999999999999</v>
      </c>
      <c r="N46" s="117">
        <v>5.3265000000000002</v>
      </c>
      <c r="O46" s="117">
        <v>5.5956999999999999</v>
      </c>
      <c r="P46" s="117">
        <v>5.5376000000000003</v>
      </c>
      <c r="Q46" s="117">
        <v>5.3890000000000002</v>
      </c>
      <c r="R46" s="117">
        <v>4.9554</v>
      </c>
      <c r="S46" s="117">
        <v>5.0778999999999996</v>
      </c>
      <c r="T46" s="117">
        <v>4.9358000000000004</v>
      </c>
      <c r="U46" s="117">
        <v>4.2629000000000001</v>
      </c>
      <c r="V46" s="117">
        <v>4.1672000000000002</v>
      </c>
      <c r="W46" s="117">
        <v>3.9860000000000002</v>
      </c>
      <c r="X46" s="117">
        <v>3.5857000000000001</v>
      </c>
      <c r="Y46" s="117">
        <v>3.8361999999999998</v>
      </c>
      <c r="Z46" s="117">
        <v>4.3582000000000001</v>
      </c>
      <c r="AA46" s="117">
        <v>4.2699999999999996</v>
      </c>
      <c r="AB46" s="117">
        <v>4.7443999999999997</v>
      </c>
      <c r="AC46" s="117">
        <v>4.6791999999999998</v>
      </c>
      <c r="AD46" s="117">
        <v>4.952</v>
      </c>
      <c r="AE46" s="117">
        <v>5.4554</v>
      </c>
      <c r="AF46" s="117">
        <v>5.1553000000000004</v>
      </c>
      <c r="AG46" s="117">
        <v>5.4282000000000004</v>
      </c>
      <c r="AH46" s="117">
        <v>5.6996000000000002</v>
      </c>
      <c r="AI46" s="117">
        <v>5.6432000000000002</v>
      </c>
      <c r="AJ46" s="117">
        <v>5.2888000000000002</v>
      </c>
      <c r="AK46" s="117">
        <v>5.4414999999999996</v>
      </c>
      <c r="AL46" s="117">
        <v>5.8940999999999999</v>
      </c>
      <c r="AM46" s="117">
        <v>6.1158000000000001</v>
      </c>
      <c r="AN46" s="117">
        <v>5.9545000000000003</v>
      </c>
      <c r="AO46" s="117">
        <v>5.5244</v>
      </c>
      <c r="AP46" s="117">
        <v>5.7460000000000004</v>
      </c>
      <c r="AQ46" s="117">
        <v>5.8041999999999998</v>
      </c>
      <c r="AR46" s="117">
        <v>6.2503000000000002</v>
      </c>
      <c r="AS46" s="117">
        <v>6.0980999999999996</v>
      </c>
      <c r="AT46" s="117">
        <v>6.3959000000000001</v>
      </c>
      <c r="AU46" s="117">
        <v>6.6577999999999999</v>
      </c>
      <c r="AV46" s="117">
        <v>6.9593999999999996</v>
      </c>
      <c r="AW46" s="117">
        <v>6.7606000000000002</v>
      </c>
      <c r="AX46" s="117">
        <v>6.6054000000000004</v>
      </c>
      <c r="AY46" s="117">
        <v>6.6791</v>
      </c>
      <c r="AZ46" s="117">
        <v>6.8689999999999998</v>
      </c>
      <c r="BA46" s="117">
        <v>7.0590000000000002</v>
      </c>
      <c r="BB46" s="117">
        <v>7.4969999999999999</v>
      </c>
      <c r="BC46" s="117">
        <v>7.6440000000000001</v>
      </c>
      <c r="BD46" s="117">
        <v>8.0850000000000009</v>
      </c>
      <c r="BE46" s="117">
        <v>8.0559999999999992</v>
      </c>
    </row>
    <row r="47" spans="1:57">
      <c r="A47" s="116" t="s">
        <v>135</v>
      </c>
      <c r="B47" s="116" t="s">
        <v>136</v>
      </c>
      <c r="C47" s="117">
        <v>12.673999999999999</v>
      </c>
      <c r="D47" s="117">
        <v>12.513</v>
      </c>
      <c r="E47" s="117">
        <v>12.708</v>
      </c>
      <c r="F47" s="117">
        <v>14.593</v>
      </c>
      <c r="G47" s="117">
        <v>14.053000000000001</v>
      </c>
      <c r="H47" s="117">
        <v>14.965</v>
      </c>
      <c r="I47" s="117">
        <v>15.641999999999999</v>
      </c>
      <c r="J47" s="117">
        <v>15.36</v>
      </c>
      <c r="K47" s="117">
        <v>15.786</v>
      </c>
      <c r="L47" s="117">
        <v>15.215999999999999</v>
      </c>
      <c r="M47" s="117">
        <v>14.15</v>
      </c>
      <c r="N47" s="117">
        <v>13.714</v>
      </c>
      <c r="O47" s="117">
        <v>14.311</v>
      </c>
      <c r="P47" s="117">
        <v>14.705</v>
      </c>
      <c r="Q47" s="117">
        <v>13.922000000000001</v>
      </c>
      <c r="R47" s="117">
        <v>14.866</v>
      </c>
      <c r="S47" s="117">
        <v>15.714</v>
      </c>
      <c r="T47" s="117">
        <v>17.407</v>
      </c>
      <c r="U47" s="117">
        <v>17.219000000000001</v>
      </c>
      <c r="V47" s="117">
        <v>16.898</v>
      </c>
      <c r="W47" s="117">
        <v>17.132000000000001</v>
      </c>
      <c r="X47" s="117">
        <v>15.756</v>
      </c>
      <c r="Y47" s="117">
        <v>17.431999999999999</v>
      </c>
      <c r="Z47" s="117">
        <v>17.745999999999999</v>
      </c>
      <c r="AA47" s="117">
        <v>16.978999999999999</v>
      </c>
      <c r="AB47" s="117">
        <v>18.646999999999998</v>
      </c>
      <c r="AC47" s="117">
        <v>19.344000000000001</v>
      </c>
      <c r="AD47" s="117">
        <v>20.387</v>
      </c>
      <c r="AE47" s="117">
        <v>20.466000000000001</v>
      </c>
      <c r="AF47" s="117">
        <v>19.518000000000001</v>
      </c>
      <c r="AG47" s="117">
        <v>18.757999999999999</v>
      </c>
      <c r="AH47" s="117">
        <v>18.577000000000002</v>
      </c>
      <c r="AI47" s="117">
        <v>18.571999999999999</v>
      </c>
      <c r="AJ47" s="117">
        <v>18.596</v>
      </c>
      <c r="AK47" s="117">
        <v>19.245000000000001</v>
      </c>
      <c r="AL47" s="117">
        <v>20.658999999999999</v>
      </c>
      <c r="AM47" s="117">
        <v>20.434000000000001</v>
      </c>
      <c r="AN47" s="117">
        <v>21.283999999999999</v>
      </c>
      <c r="AO47" s="117">
        <v>20.626000000000001</v>
      </c>
      <c r="AP47" s="117">
        <v>21.077000000000002</v>
      </c>
      <c r="AQ47" s="117">
        <v>20.864999999999998</v>
      </c>
      <c r="AR47" s="117">
        <v>21.75</v>
      </c>
      <c r="AS47" s="117">
        <v>22.800999999999998</v>
      </c>
      <c r="AT47" s="117">
        <v>23.422999999999998</v>
      </c>
      <c r="AU47" s="117">
        <v>24.98</v>
      </c>
      <c r="AV47" s="117">
        <v>25.69</v>
      </c>
      <c r="AW47" s="117">
        <v>27.013000000000002</v>
      </c>
      <c r="AX47" s="117">
        <v>29.405999999999999</v>
      </c>
      <c r="AY47" s="117">
        <v>28.102</v>
      </c>
      <c r="AZ47" s="117">
        <v>31.38</v>
      </c>
      <c r="BA47" s="117">
        <v>33.773000000000003</v>
      </c>
      <c r="BB47" s="117">
        <v>33.375</v>
      </c>
      <c r="BC47" s="117">
        <v>31.55</v>
      </c>
      <c r="BD47" s="117">
        <v>33.299999999999997</v>
      </c>
      <c r="BE47" s="117">
        <v>30.94</v>
      </c>
    </row>
    <row r="48" spans="1:57">
      <c r="A48" s="116" t="s">
        <v>250</v>
      </c>
      <c r="B48" s="116" t="s">
        <v>251</v>
      </c>
      <c r="C48" s="117">
        <v>33.2973</v>
      </c>
      <c r="D48" s="117">
        <v>34.931100000000001</v>
      </c>
      <c r="E48" s="117">
        <v>39.652799999999999</v>
      </c>
      <c r="F48" s="117">
        <v>42.512</v>
      </c>
      <c r="G48" s="117">
        <v>43.998800000000003</v>
      </c>
      <c r="H48" s="117">
        <v>45.338500000000003</v>
      </c>
      <c r="I48" s="117">
        <v>45.681800000000003</v>
      </c>
      <c r="J48" s="117">
        <v>45.072000000000003</v>
      </c>
      <c r="K48" s="117">
        <v>47.0199</v>
      </c>
      <c r="L48" s="117">
        <v>49.340400000000002</v>
      </c>
      <c r="M48" s="117">
        <v>49.069400000000002</v>
      </c>
      <c r="N48" s="117">
        <v>48.3919</v>
      </c>
      <c r="O48" s="117">
        <v>50.136499999999998</v>
      </c>
      <c r="P48" s="117">
        <v>50.559899999999999</v>
      </c>
      <c r="Q48" s="117">
        <v>50.509099999999997</v>
      </c>
      <c r="R48" s="117">
        <v>46.799700000000001</v>
      </c>
      <c r="S48" s="117">
        <v>48.764499999999998</v>
      </c>
      <c r="T48" s="117">
        <v>43.090299999999999</v>
      </c>
      <c r="U48" s="117">
        <v>39.516399999999997</v>
      </c>
      <c r="V48" s="117">
        <v>46.341900000000003</v>
      </c>
      <c r="W48" s="117">
        <v>43.529200000000003</v>
      </c>
      <c r="X48" s="117">
        <v>43.663200000000003</v>
      </c>
      <c r="Y48" s="117">
        <v>50.663499999999999</v>
      </c>
      <c r="Z48" s="117">
        <v>55.717399999999998</v>
      </c>
      <c r="AA48" s="117">
        <v>53.0565</v>
      </c>
      <c r="AB48" s="117">
        <v>57.806800000000003</v>
      </c>
      <c r="AC48" s="117">
        <v>67.182299999999998</v>
      </c>
      <c r="AD48" s="117">
        <v>64.0929</v>
      </c>
      <c r="AE48" s="117">
        <v>66.182299999999998</v>
      </c>
      <c r="AF48" s="117">
        <v>61.896299999999997</v>
      </c>
      <c r="AG48" s="117">
        <v>65.628699999999995</v>
      </c>
      <c r="AH48" s="117">
        <v>68.245000000000005</v>
      </c>
      <c r="AI48" s="117">
        <v>66.980900000000005</v>
      </c>
      <c r="AJ48" s="117">
        <v>66.701999999999998</v>
      </c>
      <c r="AK48" s="117">
        <v>66.664900000000003</v>
      </c>
      <c r="AL48" s="117">
        <v>72.111800000000002</v>
      </c>
      <c r="AM48" s="117">
        <v>78.079300000000003</v>
      </c>
      <c r="AN48" s="117">
        <v>86.537899999999993</v>
      </c>
      <c r="AO48" s="117">
        <v>90.888000000000005</v>
      </c>
      <c r="AP48" s="117">
        <v>93.927499999999995</v>
      </c>
      <c r="AQ48" s="117">
        <v>96.530199999999994</v>
      </c>
      <c r="AR48" s="117">
        <v>95.554199999999994</v>
      </c>
      <c r="AS48" s="117">
        <v>92.375299999999996</v>
      </c>
      <c r="AT48" s="117">
        <v>92.984700000000004</v>
      </c>
      <c r="AU48" s="117">
        <v>95.679299999999998</v>
      </c>
      <c r="AV48" s="117">
        <v>94.505200000000002</v>
      </c>
      <c r="AW48" s="117">
        <v>94.043300000000002</v>
      </c>
      <c r="AX48" s="117">
        <v>98.835899999999995</v>
      </c>
      <c r="AY48" s="117">
        <v>99.124600000000001</v>
      </c>
      <c r="AZ48" s="117">
        <v>99.076499999999996</v>
      </c>
      <c r="BA48" s="117">
        <v>91.906800000000004</v>
      </c>
      <c r="BB48" s="117">
        <v>83.476399999999998</v>
      </c>
      <c r="BC48" s="117">
        <v>85.901600000000002</v>
      </c>
      <c r="BD48" s="117">
        <v>92.272499999999994</v>
      </c>
      <c r="BE48" s="117">
        <v>92.08</v>
      </c>
    </row>
    <row r="49" spans="1:57">
      <c r="A49" s="116" t="s">
        <v>253</v>
      </c>
      <c r="B49" s="116" t="s">
        <v>254</v>
      </c>
      <c r="C49" s="117">
        <v>46.052</v>
      </c>
      <c r="D49" s="117">
        <v>42.523000000000003</v>
      </c>
      <c r="E49" s="117">
        <v>40.72</v>
      </c>
      <c r="F49" s="117">
        <v>43.124000000000002</v>
      </c>
      <c r="G49" s="117">
        <v>43.347999999999999</v>
      </c>
      <c r="H49" s="117">
        <v>40.889000000000003</v>
      </c>
      <c r="I49" s="117">
        <v>43.38</v>
      </c>
      <c r="J49" s="117">
        <v>44.49</v>
      </c>
      <c r="K49" s="117">
        <v>45.411000000000001</v>
      </c>
      <c r="L49" s="117">
        <v>41.301000000000002</v>
      </c>
      <c r="M49" s="117">
        <v>41.523000000000003</v>
      </c>
      <c r="N49" s="117">
        <v>41.475999999999999</v>
      </c>
      <c r="O49" s="117">
        <v>41.043999999999997</v>
      </c>
      <c r="P49" s="117">
        <v>42.804000000000002</v>
      </c>
      <c r="Q49" s="117">
        <v>39.826000000000001</v>
      </c>
      <c r="R49" s="117">
        <v>35.805999999999997</v>
      </c>
      <c r="S49" s="117">
        <v>31.920999999999999</v>
      </c>
      <c r="T49" s="117">
        <v>31.408000000000001</v>
      </c>
      <c r="U49" s="117">
        <v>26.114000000000001</v>
      </c>
      <c r="V49" s="117">
        <v>28.805</v>
      </c>
      <c r="W49" s="117">
        <v>23.919</v>
      </c>
      <c r="X49" s="117">
        <v>19.422000000000001</v>
      </c>
      <c r="Y49" s="117">
        <v>19.82</v>
      </c>
      <c r="Z49" s="117">
        <v>21.06</v>
      </c>
      <c r="AA49" s="117">
        <v>19.492999999999999</v>
      </c>
      <c r="AB49" s="117">
        <v>22.998000000000001</v>
      </c>
      <c r="AC49" s="117">
        <v>21.228000000000002</v>
      </c>
      <c r="AD49" s="117">
        <v>15.359</v>
      </c>
      <c r="AE49" s="117">
        <v>17.408000000000001</v>
      </c>
      <c r="AF49" s="117">
        <v>15.888</v>
      </c>
      <c r="AG49" s="117">
        <v>16.57</v>
      </c>
      <c r="AH49" s="117">
        <v>19.693000000000001</v>
      </c>
      <c r="AI49" s="117">
        <v>20.518999999999998</v>
      </c>
      <c r="AJ49" s="117">
        <v>21.056999999999999</v>
      </c>
      <c r="AK49" s="117">
        <v>20.12</v>
      </c>
      <c r="AL49" s="117">
        <v>23.739000000000001</v>
      </c>
      <c r="AM49" s="117">
        <v>26.486000000000001</v>
      </c>
      <c r="AN49" s="117">
        <v>26.588000000000001</v>
      </c>
      <c r="AO49" s="117">
        <v>23.925000000000001</v>
      </c>
      <c r="AP49" s="117">
        <v>25.308</v>
      </c>
      <c r="AQ49" s="117">
        <v>25.010999999999999</v>
      </c>
      <c r="AR49" s="117">
        <v>27.506</v>
      </c>
      <c r="AS49" s="117">
        <v>25.378</v>
      </c>
      <c r="AT49" s="117">
        <v>27.247</v>
      </c>
      <c r="AU49" s="117">
        <v>29.911999999999999</v>
      </c>
      <c r="AV49" s="117">
        <v>31.456</v>
      </c>
      <c r="AW49" s="117">
        <v>28.858000000000001</v>
      </c>
      <c r="AX49" s="117">
        <v>30.036999999999999</v>
      </c>
      <c r="AY49" s="117">
        <v>28.11</v>
      </c>
      <c r="AZ49" s="117">
        <v>28.187000000000001</v>
      </c>
      <c r="BA49" s="117">
        <v>28.713999999999999</v>
      </c>
      <c r="BB49" s="117">
        <v>23.939</v>
      </c>
      <c r="BC49" s="117">
        <v>27.946999999999999</v>
      </c>
      <c r="BD49" s="117">
        <v>28.79</v>
      </c>
      <c r="BE49" s="117">
        <v>29.97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69B85-0D45-42A8-8229-9E806318297B}">
  <sheetPr>
    <tabColor theme="9" tint="0.39997558519241921"/>
  </sheetPr>
  <dimension ref="A1:BD50"/>
  <sheetViews>
    <sheetView workbookViewId="0">
      <pane xSplit="2" ySplit="1" topLeftCell="C2" activePane="bottomRight" state="frozen"/>
      <selection pane="bottomRight" activeCell="S6" sqref="S6"/>
      <selection pane="bottomLeft"/>
      <selection pane="topRight"/>
    </sheetView>
  </sheetViews>
  <sheetFormatPr defaultRowHeight="15"/>
  <cols>
    <col min="1" max="1" width="9.140625" style="119"/>
    <col min="2" max="2" width="22.5703125" style="119" customWidth="1"/>
    <col min="3" max="11" width="9.140625" style="120"/>
    <col min="12" max="14" width="10.28515625" style="120" bestFit="1" customWidth="1"/>
    <col min="15" max="23" width="9.140625" style="120"/>
    <col min="24" max="26" width="10.28515625" style="120" bestFit="1" customWidth="1"/>
    <col min="27" max="35" width="9.140625" style="120"/>
    <col min="36" max="38" width="10.28515625" style="120" bestFit="1" customWidth="1"/>
    <col min="39" max="47" width="9.140625" style="120"/>
    <col min="48" max="50" width="10.28515625" style="120" bestFit="1" customWidth="1"/>
    <col min="51" max="16384" width="9.140625" style="120"/>
  </cols>
  <sheetData>
    <row r="1" spans="1:56">
      <c r="A1" s="119" t="s">
        <v>16</v>
      </c>
      <c r="B1" s="119" t="s">
        <v>1857</v>
      </c>
      <c r="C1" s="122">
        <v>44197</v>
      </c>
      <c r="D1" s="122">
        <v>44228</v>
      </c>
      <c r="E1" s="122">
        <v>44256</v>
      </c>
      <c r="F1" s="122">
        <v>44287</v>
      </c>
      <c r="G1" s="122" t="s">
        <v>1858</v>
      </c>
      <c r="H1" s="122">
        <v>44348</v>
      </c>
      <c r="I1" s="122">
        <v>44378</v>
      </c>
      <c r="J1" s="122">
        <v>44409</v>
      </c>
      <c r="K1" s="122">
        <v>44440</v>
      </c>
      <c r="L1" s="122">
        <v>44470</v>
      </c>
      <c r="M1" s="122">
        <v>44501</v>
      </c>
      <c r="N1" s="122">
        <v>44531</v>
      </c>
      <c r="O1" s="122">
        <v>44562</v>
      </c>
      <c r="P1" s="122">
        <v>44593</v>
      </c>
      <c r="Q1" s="122">
        <v>44621</v>
      </c>
      <c r="R1" s="122">
        <v>44652</v>
      </c>
      <c r="S1" s="122" t="s">
        <v>1859</v>
      </c>
      <c r="T1" s="122">
        <v>44713</v>
      </c>
      <c r="U1" s="122">
        <v>44743</v>
      </c>
      <c r="V1" s="122">
        <v>44774</v>
      </c>
      <c r="W1" s="122">
        <v>44805</v>
      </c>
      <c r="X1" s="122">
        <v>44835</v>
      </c>
      <c r="Y1" s="122">
        <v>44866</v>
      </c>
      <c r="Z1" s="122">
        <v>44896</v>
      </c>
      <c r="AA1" s="122">
        <v>44927</v>
      </c>
      <c r="AB1" s="122">
        <v>44958</v>
      </c>
      <c r="AC1" s="122">
        <v>44986</v>
      </c>
      <c r="AD1" s="122">
        <v>45017</v>
      </c>
      <c r="AE1" s="122" t="s">
        <v>1860</v>
      </c>
      <c r="AF1" s="122">
        <v>45078</v>
      </c>
      <c r="AG1" s="122">
        <v>45108</v>
      </c>
      <c r="AH1" s="122">
        <v>45139</v>
      </c>
      <c r="AI1" s="122">
        <v>45170</v>
      </c>
      <c r="AJ1" s="122">
        <v>45200</v>
      </c>
      <c r="AK1" s="122">
        <v>45231</v>
      </c>
      <c r="AL1" s="122">
        <v>45261</v>
      </c>
      <c r="AM1" s="122">
        <v>45292</v>
      </c>
      <c r="AN1" s="122">
        <v>45323</v>
      </c>
      <c r="AO1" s="122">
        <v>45352</v>
      </c>
      <c r="AP1" s="122">
        <v>45383</v>
      </c>
      <c r="AQ1" s="122" t="s">
        <v>1861</v>
      </c>
      <c r="AR1" s="122">
        <v>45444</v>
      </c>
      <c r="AS1" s="122">
        <v>45474</v>
      </c>
      <c r="AT1" s="122">
        <v>45505</v>
      </c>
      <c r="AU1" s="122">
        <v>45536</v>
      </c>
      <c r="AV1" s="122">
        <v>45566</v>
      </c>
      <c r="AW1" s="122">
        <v>45597</v>
      </c>
      <c r="AX1" s="122">
        <v>45627</v>
      </c>
      <c r="AY1" s="122">
        <v>45658</v>
      </c>
      <c r="AZ1" s="122">
        <v>45689</v>
      </c>
      <c r="BA1" s="122">
        <v>45717</v>
      </c>
      <c r="BB1" s="122">
        <v>45748</v>
      </c>
      <c r="BC1" s="122" t="s">
        <v>1862</v>
      </c>
      <c r="BD1" s="122">
        <v>45809</v>
      </c>
    </row>
    <row r="2" spans="1:56">
      <c r="A2" s="119" t="s">
        <v>33</v>
      </c>
      <c r="B2" s="119" t="s">
        <v>34</v>
      </c>
      <c r="C2" s="121">
        <v>-5.6099999999999997E-2</v>
      </c>
      <c r="D2" s="121">
        <v>0.18210000000000001</v>
      </c>
      <c r="E2" s="121">
        <v>8.2699999999999996E-2</v>
      </c>
      <c r="F2" s="121">
        <v>4.4999999999999997E-3</v>
      </c>
      <c r="G2" s="121">
        <v>5.7000000000000002E-2</v>
      </c>
      <c r="H2" s="121">
        <v>-3.5900000000000001E-2</v>
      </c>
      <c r="I2" s="121">
        <v>8.9999999999999998E-4</v>
      </c>
      <c r="J2" s="121">
        <v>2.8299999999999999E-2</v>
      </c>
      <c r="K2" s="121">
        <v>2.3300000000000001E-2</v>
      </c>
      <c r="L2" s="121">
        <v>4.19E-2</v>
      </c>
      <c r="M2" s="121">
        <v>-0.1123</v>
      </c>
      <c r="N2" s="121">
        <v>7.4899999999999994E-2</v>
      </c>
      <c r="O2" s="121">
        <v>0.15190000000000001</v>
      </c>
      <c r="P2" s="121">
        <v>-0.1244</v>
      </c>
      <c r="Q2" s="121">
        <v>-9.1600000000000001E-2</v>
      </c>
      <c r="R2" s="121">
        <v>-6.1800000000000001E-2</v>
      </c>
      <c r="S2" s="121">
        <v>8.1799999999999998E-2</v>
      </c>
      <c r="T2" s="121">
        <v>-0.12330000000000001</v>
      </c>
      <c r="U2" s="121">
        <v>-2.8899999999999999E-2</v>
      </c>
      <c r="V2" s="121">
        <v>-3.2000000000000002E-3</v>
      </c>
      <c r="W2" s="121">
        <v>-1.17E-2</v>
      </c>
      <c r="X2" s="121">
        <v>0.13289999999999999</v>
      </c>
      <c r="Y2" s="121">
        <v>0.13789999999999999</v>
      </c>
      <c r="Z2" s="121">
        <v>-2.07E-2</v>
      </c>
      <c r="AA2" s="121">
        <v>0.15970000000000001</v>
      </c>
      <c r="AB2" s="121">
        <v>6.2899999999999998E-2</v>
      </c>
      <c r="AC2" s="121">
        <v>-7.5800000000000006E-2</v>
      </c>
      <c r="AD2" s="121">
        <v>7.1999999999999998E-3</v>
      </c>
      <c r="AE2" s="121">
        <v>-6.1100000000000002E-2</v>
      </c>
      <c r="AF2" s="121">
        <v>0.1134</v>
      </c>
      <c r="AG2" s="121">
        <v>9.5399999999999999E-2</v>
      </c>
      <c r="AH2" s="121">
        <v>-5.9700000000000003E-2</v>
      </c>
      <c r="AI2" s="121">
        <v>-1.29E-2</v>
      </c>
      <c r="AJ2" s="121">
        <v>6.7000000000000002E-3</v>
      </c>
      <c r="AK2" s="121">
        <v>0.1363</v>
      </c>
      <c r="AL2" s="121">
        <v>6.9999999999999999E-4</v>
      </c>
      <c r="AM2" s="121">
        <v>8.3099999999999993E-2</v>
      </c>
      <c r="AN2" s="121">
        <v>2.6200000000000001E-2</v>
      </c>
      <c r="AO2" s="121">
        <v>0.14460000000000001</v>
      </c>
      <c r="AP2" s="121">
        <v>4.8500000000000001E-2</v>
      </c>
      <c r="AQ2" s="121">
        <v>6.5699999999999995E-2</v>
      </c>
      <c r="AR2" s="121">
        <v>-3.7400000000000003E-2</v>
      </c>
      <c r="AS2" s="121">
        <v>8.0500000000000002E-2</v>
      </c>
      <c r="AT2" s="121">
        <v>3.7000000000000002E-3</v>
      </c>
      <c r="AU2" s="121">
        <v>1.9400000000000001E-2</v>
      </c>
      <c r="AV2" s="121">
        <v>2.5899999999999999E-2</v>
      </c>
      <c r="AW2" s="121">
        <v>-3.6700000000000003E-2</v>
      </c>
      <c r="AX2" s="121">
        <v>6.5100000000000005E-2</v>
      </c>
      <c r="AY2" s="121">
        <v>8.5400000000000004E-2</v>
      </c>
      <c r="AZ2" s="121">
        <v>0.1288</v>
      </c>
      <c r="BA2" s="121">
        <v>2.0000000000000001E-4</v>
      </c>
      <c r="BB2" s="121">
        <v>-1.0999999999999999E-2</v>
      </c>
      <c r="BC2" s="121">
        <v>8.5999999999999993E-2</v>
      </c>
      <c r="BD2" s="121">
        <v>-3.8E-3</v>
      </c>
    </row>
    <row r="3" spans="1:56">
      <c r="A3" s="119" t="s">
        <v>42</v>
      </c>
      <c r="B3" s="119" t="s">
        <v>43</v>
      </c>
      <c r="C3" s="121">
        <v>-7.7100000000000002E-2</v>
      </c>
      <c r="D3" s="121">
        <v>0.2387</v>
      </c>
      <c r="E3" s="121">
        <v>5.2900000000000003E-2</v>
      </c>
      <c r="F3" s="121">
        <v>2.9100000000000001E-2</v>
      </c>
      <c r="G3" s="121">
        <v>6.7100000000000007E-2</v>
      </c>
      <c r="H3" s="121">
        <v>-5.3400000000000003E-2</v>
      </c>
      <c r="I3" s="121">
        <v>-2.69E-2</v>
      </c>
      <c r="J3" s="121">
        <v>4.4299999999999999E-2</v>
      </c>
      <c r="K3" s="121">
        <v>6.0900000000000003E-2</v>
      </c>
      <c r="L3" s="121">
        <v>4.4400000000000002E-2</v>
      </c>
      <c r="M3" s="121">
        <v>-4.87E-2</v>
      </c>
      <c r="N3" s="121">
        <v>0.1033</v>
      </c>
      <c r="O3" s="121">
        <v>3.6700000000000003E-2</v>
      </c>
      <c r="P3" s="121">
        <v>-0.16650000000000001</v>
      </c>
      <c r="Q3" s="121">
        <v>-1.0999999999999999E-2</v>
      </c>
      <c r="R3" s="121">
        <v>-4.2799999999999998E-2</v>
      </c>
      <c r="S3" s="121">
        <v>0.1469</v>
      </c>
      <c r="T3" s="121">
        <v>-0.14580000000000001</v>
      </c>
      <c r="U3" s="121">
        <v>1.4E-2</v>
      </c>
      <c r="V3" s="121">
        <v>1.0500000000000001E-2</v>
      </c>
      <c r="W3" s="121">
        <v>-6.2E-2</v>
      </c>
      <c r="X3" s="121">
        <v>8.9200000000000002E-2</v>
      </c>
      <c r="Y3" s="121">
        <v>0.125</v>
      </c>
      <c r="Z3" s="121">
        <v>-3.3999999999999998E-3</v>
      </c>
      <c r="AA3" s="121">
        <v>0.1812</v>
      </c>
      <c r="AB3" s="121">
        <v>5.1700000000000003E-2</v>
      </c>
      <c r="AC3" s="121">
        <v>-0.16539999999999999</v>
      </c>
      <c r="AD3" s="121">
        <v>6.1199999999999997E-2</v>
      </c>
      <c r="AE3" s="121">
        <v>-1.3899999999999999E-2</v>
      </c>
      <c r="AF3" s="121">
        <v>6.8699999999999997E-2</v>
      </c>
      <c r="AG3" s="121">
        <v>3.9800000000000002E-2</v>
      </c>
      <c r="AH3" s="121">
        <v>-5.1999999999999998E-3</v>
      </c>
      <c r="AI3" s="121">
        <v>1.21E-2</v>
      </c>
      <c r="AJ3" s="121">
        <v>-0.1016</v>
      </c>
      <c r="AK3" s="121">
        <v>6.4100000000000004E-2</v>
      </c>
      <c r="AL3" s="121">
        <v>8.3400000000000002E-2</v>
      </c>
      <c r="AM3" s="121">
        <v>-5.9999999999999995E-4</v>
      </c>
      <c r="AN3" s="121">
        <v>-0.11459999999999999</v>
      </c>
      <c r="AO3" s="121">
        <v>0.18920000000000001</v>
      </c>
      <c r="AP3" s="121">
        <v>2.6599999999999999E-2</v>
      </c>
      <c r="AQ3" s="121">
        <v>6.88E-2</v>
      </c>
      <c r="AR3" s="121">
        <v>-0.1207</v>
      </c>
      <c r="AS3" s="121">
        <v>6.6000000000000003E-2</v>
      </c>
      <c r="AT3" s="121">
        <v>-1.3899999999999999E-2</v>
      </c>
      <c r="AU3" s="121">
        <v>-1.6500000000000001E-2</v>
      </c>
      <c r="AV3" s="121">
        <v>1.95E-2</v>
      </c>
      <c r="AW3" s="121">
        <v>-9.74E-2</v>
      </c>
      <c r="AX3" s="121">
        <v>4.5600000000000002E-2</v>
      </c>
      <c r="AY3" s="121">
        <v>0.10979999999999999</v>
      </c>
      <c r="AZ3" s="121">
        <v>0.1086</v>
      </c>
      <c r="BA3" s="121">
        <v>5.5599999999999997E-2</v>
      </c>
      <c r="BB3" s="121">
        <v>-3.4099999999999998E-2</v>
      </c>
      <c r="BC3" s="121">
        <v>0.105</v>
      </c>
      <c r="BD3" s="121">
        <v>-1.06E-2</v>
      </c>
    </row>
    <row r="4" spans="1:56">
      <c r="A4" s="119" t="s">
        <v>52</v>
      </c>
      <c r="B4" s="119" t="s">
        <v>53</v>
      </c>
      <c r="C4" s="121">
        <v>-6.6400000000000001E-2</v>
      </c>
      <c r="D4" s="121">
        <v>0.222</v>
      </c>
      <c r="E4" s="121">
        <v>-3.85E-2</v>
      </c>
      <c r="F4" s="121">
        <v>6.9400000000000003E-2</v>
      </c>
      <c r="G4" s="121">
        <v>9.9699999999999997E-2</v>
      </c>
      <c r="H4" s="121">
        <v>1.7899999999999999E-2</v>
      </c>
      <c r="I4" s="121">
        <v>3.5000000000000003E-2</v>
      </c>
      <c r="J4" s="121">
        <v>2.5100000000000001E-2</v>
      </c>
      <c r="K4" s="121">
        <v>3.0599999999999999E-2</v>
      </c>
      <c r="L4" s="121">
        <v>7.46E-2</v>
      </c>
      <c r="M4" s="121">
        <v>-0.2243</v>
      </c>
      <c r="N4" s="121">
        <v>0.1164</v>
      </c>
      <c r="O4" s="121">
        <v>7.3099999999999998E-2</v>
      </c>
      <c r="P4" s="121">
        <v>-6.1100000000000002E-2</v>
      </c>
      <c r="Q4" s="121">
        <v>-1.5100000000000001E-2</v>
      </c>
      <c r="R4" s="121">
        <v>1.55E-2</v>
      </c>
      <c r="S4" s="121">
        <v>4.0000000000000001E-3</v>
      </c>
      <c r="T4" s="121">
        <v>-0.1474</v>
      </c>
      <c r="U4" s="121">
        <v>0.02</v>
      </c>
      <c r="V4" s="121">
        <v>1.6899999999999998E-2</v>
      </c>
      <c r="W4" s="121">
        <v>2.87E-2</v>
      </c>
      <c r="X4" s="121">
        <v>0.15629999999999999</v>
      </c>
      <c r="Y4" s="121">
        <v>7.7399999999999997E-2</v>
      </c>
      <c r="Z4" s="121">
        <v>3.8999999999999998E-3</v>
      </c>
      <c r="AA4" s="121">
        <v>0.14710000000000001</v>
      </c>
      <c r="AB4" s="121">
        <v>0.14080000000000001</v>
      </c>
      <c r="AC4" s="121">
        <v>-0.10879999999999999</v>
      </c>
      <c r="AD4" s="121">
        <v>6.2100000000000002E-2</v>
      </c>
      <c r="AE4" s="121">
        <v>-7.9699999999999993E-2</v>
      </c>
      <c r="AF4" s="121">
        <v>0.14899999999999999</v>
      </c>
      <c r="AG4" s="121">
        <v>2.53E-2</v>
      </c>
      <c r="AH4" s="121">
        <v>7.7999999999999996E-3</v>
      </c>
      <c r="AI4" s="121">
        <v>6.1100000000000002E-2</v>
      </c>
      <c r="AJ4" s="121">
        <v>-1.6899999999999998E-2</v>
      </c>
      <c r="AK4" s="121">
        <v>0.14610000000000001</v>
      </c>
      <c r="AL4" s="121">
        <v>-3.2899999999999999E-2</v>
      </c>
      <c r="AM4" s="121">
        <v>5.4699999999999999E-2</v>
      </c>
      <c r="AN4" s="121">
        <v>5.8799999999999998E-2</v>
      </c>
      <c r="AO4" s="121">
        <v>0.20180000000000001</v>
      </c>
      <c r="AP4" s="121">
        <v>-4.4499999999999998E-2</v>
      </c>
      <c r="AQ4" s="121">
        <v>-2.3099999999999999E-2</v>
      </c>
      <c r="AR4" s="121">
        <v>-5.9200000000000003E-2</v>
      </c>
      <c r="AS4" s="121">
        <v>3.7600000000000001E-2</v>
      </c>
      <c r="AT4" s="121">
        <v>-1.17E-2</v>
      </c>
      <c r="AU4" s="121">
        <v>1.23E-2</v>
      </c>
      <c r="AV4" s="121">
        <v>-2.8299999999999999E-2</v>
      </c>
      <c r="AW4" s="121">
        <v>-2.3400000000000001E-2</v>
      </c>
      <c r="AX4" s="121">
        <v>5.7700000000000001E-2</v>
      </c>
      <c r="AY4" s="121">
        <v>0.1691</v>
      </c>
      <c r="AZ4" s="121">
        <v>0.16059999999999999</v>
      </c>
      <c r="BA4" s="121">
        <v>-2.18E-2</v>
      </c>
      <c r="BB4" s="121">
        <v>-8.0000000000000004E-4</v>
      </c>
      <c r="BC4" s="121">
        <v>9.5399999999999999E-2</v>
      </c>
      <c r="BD4" s="121">
        <v>-1.17E-2</v>
      </c>
    </row>
    <row r="5" spans="1:56">
      <c r="A5" s="119" t="s">
        <v>62</v>
      </c>
      <c r="B5" s="119" t="s">
        <v>63</v>
      </c>
      <c r="C5" s="121">
        <v>-8.3799999999999999E-2</v>
      </c>
      <c r="D5" s="121">
        <v>0.20760000000000001</v>
      </c>
      <c r="E5" s="121">
        <v>0.1096</v>
      </c>
      <c r="F5" s="121">
        <v>5.96E-2</v>
      </c>
      <c r="G5" s="121">
        <v>0.1111</v>
      </c>
      <c r="H5" s="121">
        <v>-6.3299999999999995E-2</v>
      </c>
      <c r="I5" s="121">
        <v>-1.6400000000000001E-2</v>
      </c>
      <c r="J5" s="121">
        <v>-3.3000000000000002E-2</v>
      </c>
      <c r="K5" s="121">
        <v>6.2600000000000003E-2</v>
      </c>
      <c r="L5" s="121">
        <v>9.8400000000000001E-2</v>
      </c>
      <c r="M5" s="121">
        <v>-7.7799999999999994E-2</v>
      </c>
      <c r="N5" s="121">
        <v>3.5400000000000001E-2</v>
      </c>
      <c r="O5" s="121">
        <v>7.5999999999999998E-2</v>
      </c>
      <c r="P5" s="121">
        <v>-5.33E-2</v>
      </c>
      <c r="Q5" s="121">
        <v>-3.6200000000000003E-2</v>
      </c>
      <c r="R5" s="121">
        <v>1.03E-2</v>
      </c>
      <c r="S5" s="121">
        <v>-3.5099999999999999E-2</v>
      </c>
      <c r="T5" s="121">
        <v>-6.8900000000000003E-2</v>
      </c>
      <c r="U5" s="121">
        <v>9.8599999999999993E-2</v>
      </c>
      <c r="V5" s="121">
        <v>-4.3700000000000003E-2</v>
      </c>
      <c r="W5" s="121">
        <v>-7.2499999999999995E-2</v>
      </c>
      <c r="X5" s="121">
        <v>3.5799999999999998E-2</v>
      </c>
      <c r="Y5" s="121">
        <v>0.1142</v>
      </c>
      <c r="Z5" s="121">
        <v>-5.5599999999999997E-2</v>
      </c>
      <c r="AA5" s="121">
        <v>0.16300000000000001</v>
      </c>
      <c r="AB5" s="121">
        <v>6.4000000000000003E-3</v>
      </c>
      <c r="AC5" s="121">
        <v>-9.7799999999999998E-2</v>
      </c>
      <c r="AD5" s="121">
        <v>4.8099999999999997E-2</v>
      </c>
      <c r="AE5" s="121">
        <v>-6.4000000000000001E-2</v>
      </c>
      <c r="AF5" s="121">
        <v>-1.29E-2</v>
      </c>
      <c r="AG5" s="121">
        <v>3.39E-2</v>
      </c>
      <c r="AH5" s="121">
        <v>-3.6799999999999999E-2</v>
      </c>
      <c r="AI5" s="121">
        <v>3.4700000000000002E-2</v>
      </c>
      <c r="AJ5" s="121">
        <v>-0.10390000000000001</v>
      </c>
      <c r="AK5" s="121">
        <v>9.8000000000000004E-2</v>
      </c>
      <c r="AL5" s="121">
        <v>9.2499999999999999E-2</v>
      </c>
      <c r="AM5" s="121">
        <v>-9.4100000000000003E-2</v>
      </c>
      <c r="AN5" s="121">
        <v>9.1300000000000006E-2</v>
      </c>
      <c r="AO5" s="121">
        <v>0.1125</v>
      </c>
      <c r="AP5" s="121">
        <v>4.0300000000000002E-2</v>
      </c>
      <c r="AQ5" s="121">
        <v>7.1999999999999995E-2</v>
      </c>
      <c r="AR5" s="121">
        <v>-8.8999999999999999E-3</v>
      </c>
      <c r="AS5" s="121">
        <v>9.5699999999999993E-2</v>
      </c>
      <c r="AT5" s="121">
        <v>-6.9999999999999999E-4</v>
      </c>
      <c r="AU5" s="121">
        <v>1.78E-2</v>
      </c>
      <c r="AV5" s="121">
        <v>-0.1056</v>
      </c>
      <c r="AW5" s="121">
        <v>1.0500000000000001E-2</v>
      </c>
      <c r="AX5" s="121">
        <v>3.73E-2</v>
      </c>
      <c r="AY5" s="121">
        <v>0.1244</v>
      </c>
      <c r="AZ5" s="121">
        <v>0.18609999999999999</v>
      </c>
      <c r="BA5" s="121">
        <v>-2.63E-2</v>
      </c>
      <c r="BB5" s="121">
        <v>3.49E-2</v>
      </c>
      <c r="BC5" s="121">
        <v>6.3100000000000003E-2</v>
      </c>
      <c r="BD5" s="121">
        <v>-2.3400000000000001E-2</v>
      </c>
    </row>
    <row r="6" spans="1:56">
      <c r="A6" s="119" t="s">
        <v>70</v>
      </c>
      <c r="B6" s="119" t="s">
        <v>71</v>
      </c>
      <c r="C6" s="121">
        <v>-7.8899999999999998E-2</v>
      </c>
      <c r="D6" s="121">
        <v>0.22869999999999999</v>
      </c>
      <c r="E6" s="121">
        <v>0.1852</v>
      </c>
      <c r="F6" s="121">
        <v>-7.5800000000000006E-2</v>
      </c>
      <c r="G6" s="121">
        <v>5.57E-2</v>
      </c>
      <c r="H6" s="121">
        <v>-6.4600000000000005E-2</v>
      </c>
      <c r="I6" s="121">
        <v>2.6200000000000001E-2</v>
      </c>
      <c r="J6" s="121">
        <v>6.4399999999999999E-2</v>
      </c>
      <c r="K6" s="121">
        <v>2.4199999999999999E-2</v>
      </c>
      <c r="L6" s="121">
        <v>8.6499999999999994E-2</v>
      </c>
      <c r="M6" s="121">
        <v>-9.8599999999999993E-2</v>
      </c>
      <c r="N6" s="121">
        <v>2.9000000000000001E-2</v>
      </c>
      <c r="O6" s="121">
        <v>6.2600000000000003E-2</v>
      </c>
      <c r="P6" s="121">
        <v>-7.4700000000000003E-2</v>
      </c>
      <c r="Q6" s="121">
        <v>-0.1769</v>
      </c>
      <c r="R6" s="121">
        <v>5.0000000000000001E-3</v>
      </c>
      <c r="S6" s="121">
        <v>0.125</v>
      </c>
      <c r="T6" s="121">
        <v>-0.1053</v>
      </c>
      <c r="U6" s="121">
        <v>5.4600000000000003E-2</v>
      </c>
      <c r="V6" s="121">
        <v>2.76E-2</v>
      </c>
      <c r="W6" s="121">
        <v>-0.13750000000000001</v>
      </c>
      <c r="X6" s="121">
        <v>4.4699999999999997E-2</v>
      </c>
      <c r="Y6" s="121">
        <v>8.9300000000000004E-2</v>
      </c>
      <c r="Z6" s="121">
        <v>-4.0899999999999999E-2</v>
      </c>
      <c r="AA6" s="121">
        <v>0.17749999999999999</v>
      </c>
      <c r="AB6" s="121">
        <v>-2.6800000000000001E-2</v>
      </c>
      <c r="AC6" s="121">
        <v>-0.1686</v>
      </c>
      <c r="AD6" s="121">
        <v>0.1003</v>
      </c>
      <c r="AE6" s="121">
        <v>-3.3099999999999997E-2</v>
      </c>
      <c r="AF6" s="121">
        <v>1.37E-2</v>
      </c>
      <c r="AG6" s="121">
        <v>1.3299999999999999E-2</v>
      </c>
      <c r="AH6" s="121">
        <v>-3.1399999999999997E-2</v>
      </c>
      <c r="AI6" s="121">
        <v>6.5299999999999997E-2</v>
      </c>
      <c r="AJ6" s="121">
        <v>-0.1757</v>
      </c>
      <c r="AK6" s="121">
        <v>8.1199999999999994E-2</v>
      </c>
      <c r="AL6" s="121">
        <v>8.5300000000000001E-2</v>
      </c>
      <c r="AM6" s="121">
        <v>-1.9300000000000001E-2</v>
      </c>
      <c r="AN6" s="121">
        <v>0.14019999999999999</v>
      </c>
      <c r="AO6" s="121">
        <v>0.115</v>
      </c>
      <c r="AP6" s="121">
        <v>0.1081</v>
      </c>
      <c r="AQ6" s="121">
        <v>8.7599999999999997E-2</v>
      </c>
      <c r="AR6" s="121">
        <v>-4.5499999999999999E-2</v>
      </c>
      <c r="AS6" s="121">
        <v>0.12670000000000001</v>
      </c>
      <c r="AT6" s="121">
        <v>-1.0500000000000001E-2</v>
      </c>
      <c r="AU6" s="121">
        <v>-4.4999999999999997E-3</v>
      </c>
      <c r="AV6" s="121">
        <v>4.1599999999999998E-2</v>
      </c>
      <c r="AW6" s="121">
        <v>0.12959999999999999</v>
      </c>
      <c r="AX6" s="121">
        <v>2.1299999999999999E-2</v>
      </c>
      <c r="AY6" s="121">
        <v>9.4299999999999995E-2</v>
      </c>
      <c r="AZ6" s="121">
        <v>8.1199999999999994E-2</v>
      </c>
      <c r="BA6" s="121">
        <v>-8.8599999999999998E-2</v>
      </c>
      <c r="BB6" s="121">
        <v>1.5299999999999999E-2</v>
      </c>
      <c r="BC6" s="121">
        <v>0.1134</v>
      </c>
      <c r="BD6" s="121">
        <v>1.24E-2</v>
      </c>
    </row>
    <row r="7" spans="1:56">
      <c r="A7" s="119" t="s">
        <v>76</v>
      </c>
      <c r="B7" s="119" t="s">
        <v>77</v>
      </c>
      <c r="C7" s="121">
        <v>-0.10929999999999999</v>
      </c>
      <c r="D7" s="121">
        <v>0.2752</v>
      </c>
      <c r="E7" s="121">
        <v>0.1008</v>
      </c>
      <c r="F7" s="121">
        <v>-1.9199999999999998E-2</v>
      </c>
      <c r="G7" s="121">
        <v>6.54E-2</v>
      </c>
      <c r="H7" s="121">
        <v>-1.7500000000000002E-2</v>
      </c>
      <c r="I7" s="121">
        <v>2.3999999999999998E-3</v>
      </c>
      <c r="J7" s="121">
        <v>6.08E-2</v>
      </c>
      <c r="K7" s="121">
        <v>5.4100000000000002E-2</v>
      </c>
      <c r="L7" s="121">
        <v>1.4E-3</v>
      </c>
      <c r="M7" s="121">
        <v>-4.8399999999999999E-2</v>
      </c>
      <c r="N7" s="121">
        <v>7.6200000000000004E-2</v>
      </c>
      <c r="O7" s="121">
        <v>8.2100000000000006E-2</v>
      </c>
      <c r="P7" s="121">
        <v>-5.45E-2</v>
      </c>
      <c r="Q7" s="121">
        <v>-3.4799999999999998E-2</v>
      </c>
      <c r="R7" s="121">
        <v>1.55E-2</v>
      </c>
      <c r="S7" s="121">
        <v>3.2399999999999998E-2</v>
      </c>
      <c r="T7" s="121">
        <v>-5.5E-2</v>
      </c>
      <c r="U7" s="121">
        <v>0.17</v>
      </c>
      <c r="V7" s="121">
        <v>-3.09E-2</v>
      </c>
      <c r="W7" s="121">
        <v>-9.8799999999999999E-2</v>
      </c>
      <c r="X7" s="121">
        <v>6.0499999999999998E-2</v>
      </c>
      <c r="Y7" s="121">
        <v>0.1134</v>
      </c>
      <c r="Z7" s="121">
        <v>-1.2200000000000001E-2</v>
      </c>
      <c r="AA7" s="121">
        <v>0.16650000000000001</v>
      </c>
      <c r="AB7" s="121">
        <v>-4.5600000000000002E-2</v>
      </c>
      <c r="AC7" s="121">
        <v>-6.6299999999999998E-2</v>
      </c>
      <c r="AD7" s="121">
        <v>-2.7000000000000001E-3</v>
      </c>
      <c r="AE7" s="121">
        <v>1.21E-2</v>
      </c>
      <c r="AF7" s="121">
        <v>-7.22E-2</v>
      </c>
      <c r="AG7" s="121">
        <v>1.7600000000000001E-2</v>
      </c>
      <c r="AH7" s="121">
        <v>-3.4500000000000003E-2</v>
      </c>
      <c r="AI7" s="121">
        <v>1.04E-2</v>
      </c>
      <c r="AJ7" s="121">
        <v>-0.24729999999999999</v>
      </c>
      <c r="AK7" s="121">
        <v>0.1769</v>
      </c>
      <c r="AL7" s="121">
        <v>5.0500000000000003E-2</v>
      </c>
      <c r="AM7" s="121">
        <v>4.2999999999999997E-2</v>
      </c>
      <c r="AN7" s="121">
        <v>5.8299999999999998E-2</v>
      </c>
      <c r="AO7" s="121">
        <v>0.16439999999999999</v>
      </c>
      <c r="AP7" s="121">
        <v>0.14480000000000001</v>
      </c>
      <c r="AQ7" s="121">
        <v>0.04</v>
      </c>
      <c r="AR7" s="121">
        <v>-5.0000000000000001E-3</v>
      </c>
      <c r="AS7" s="121">
        <v>0.1885</v>
      </c>
      <c r="AT7" s="121">
        <v>-4.5400000000000003E-2</v>
      </c>
      <c r="AU7" s="121">
        <v>8.8000000000000005E-3</v>
      </c>
      <c r="AV7" s="121">
        <v>5.2999999999999999E-2</v>
      </c>
      <c r="AW7" s="121">
        <v>0.1138</v>
      </c>
      <c r="AX7" s="121">
        <v>3.2000000000000002E-3</v>
      </c>
      <c r="AY7" s="121">
        <v>6.4199999999999993E-2</v>
      </c>
      <c r="AZ7" s="121">
        <v>0.1201</v>
      </c>
      <c r="BA7" s="121">
        <v>-3.6299999999999999E-2</v>
      </c>
      <c r="BB7" s="121">
        <v>4.2099999999999999E-2</v>
      </c>
      <c r="BC7" s="121">
        <v>0.107</v>
      </c>
      <c r="BD7" s="121">
        <v>-4.1700000000000001E-2</v>
      </c>
    </row>
    <row r="8" spans="1:56">
      <c r="A8" s="119" t="s">
        <v>82</v>
      </c>
      <c r="B8" s="119" t="s">
        <v>83</v>
      </c>
      <c r="C8" s="121">
        <v>-6.83E-2</v>
      </c>
      <c r="D8" s="121">
        <v>6.9000000000000006E-2</v>
      </c>
      <c r="E8" s="121">
        <v>8.9800000000000005E-2</v>
      </c>
      <c r="F8" s="121">
        <v>-1.6000000000000001E-3</v>
      </c>
      <c r="G8" s="121">
        <v>3.5700000000000003E-2</v>
      </c>
      <c r="H8" s="121">
        <v>-0.02</v>
      </c>
      <c r="I8" s="121">
        <v>-5.4000000000000003E-3</v>
      </c>
      <c r="J8" s="121">
        <v>-5.45E-2</v>
      </c>
      <c r="K8" s="121">
        <v>-1.6899999999999998E-2</v>
      </c>
      <c r="L8" s="121">
        <v>3.3300000000000003E-2</v>
      </c>
      <c r="M8" s="121">
        <v>-4.6699999999999998E-2</v>
      </c>
      <c r="N8" s="121">
        <v>7.9699999999999993E-2</v>
      </c>
      <c r="O8" s="121">
        <v>9.9699999999999997E-2</v>
      </c>
      <c r="P8" s="121">
        <v>-0.1154</v>
      </c>
      <c r="Q8" s="121">
        <v>7.4499999999999997E-2</v>
      </c>
      <c r="R8" s="121">
        <v>-1.43E-2</v>
      </c>
      <c r="S8" s="121">
        <v>-3.5900000000000001E-2</v>
      </c>
      <c r="T8" s="121">
        <v>-7.1099999999999997E-2</v>
      </c>
      <c r="U8" s="121">
        <v>-2.46E-2</v>
      </c>
      <c r="V8" s="121">
        <v>-4.87E-2</v>
      </c>
      <c r="W8" s="121">
        <v>-5.2600000000000001E-2</v>
      </c>
      <c r="X8" s="121">
        <v>0.14119999999999999</v>
      </c>
      <c r="Y8" s="121">
        <v>0.12540000000000001</v>
      </c>
      <c r="Z8" s="121">
        <v>-2.24E-2</v>
      </c>
      <c r="AA8" s="121">
        <v>9.2600000000000002E-2</v>
      </c>
      <c r="AB8" s="121">
        <v>1.21E-2</v>
      </c>
      <c r="AC8" s="121">
        <v>-4.19E-2</v>
      </c>
      <c r="AD8" s="121">
        <v>6.4799999999999996E-2</v>
      </c>
      <c r="AE8" s="121">
        <v>-6.59E-2</v>
      </c>
      <c r="AF8" s="121">
        <v>6.08E-2</v>
      </c>
      <c r="AG8" s="121">
        <v>1.9699999999999999E-2</v>
      </c>
      <c r="AH8" s="121">
        <v>3.1800000000000002E-2</v>
      </c>
      <c r="AI8" s="121">
        <v>3.8E-3</v>
      </c>
      <c r="AJ8" s="121">
        <v>-1.3299999999999999E-2</v>
      </c>
      <c r="AK8" s="121">
        <v>3.8300000000000001E-2</v>
      </c>
      <c r="AL8" s="121">
        <v>4.99E-2</v>
      </c>
      <c r="AM8" s="121">
        <v>2.0899999999999998E-2</v>
      </c>
      <c r="AN8" s="121">
        <v>2.5899999999999999E-2</v>
      </c>
      <c r="AO8" s="121">
        <v>9.5299999999999996E-2</v>
      </c>
      <c r="AP8" s="121">
        <v>-3.9800000000000002E-2</v>
      </c>
      <c r="AQ8" s="121">
        <v>5.8999999999999997E-2</v>
      </c>
      <c r="AR8" s="121">
        <v>-3.2800000000000003E-2</v>
      </c>
      <c r="AS8" s="121">
        <v>4.1999999999999997E-3</v>
      </c>
      <c r="AT8" s="121">
        <v>8.1100000000000005E-2</v>
      </c>
      <c r="AU8" s="121">
        <v>4.9000000000000002E-2</v>
      </c>
      <c r="AV8" s="121">
        <v>-2.1700000000000001E-2</v>
      </c>
      <c r="AW8" s="121">
        <v>9.7000000000000003E-3</v>
      </c>
      <c r="AX8" s="121">
        <v>1.47E-2</v>
      </c>
      <c r="AY8" s="121">
        <v>5.8799999999999998E-2</v>
      </c>
      <c r="AZ8" s="121">
        <v>5.2699999999999997E-2</v>
      </c>
      <c r="BA8" s="121">
        <v>7.0599999999999996E-2</v>
      </c>
      <c r="BB8" s="121">
        <v>3.4000000000000002E-2</v>
      </c>
      <c r="BC8" s="121">
        <v>-2.5999999999999999E-3</v>
      </c>
      <c r="BD8" s="121">
        <v>-1.12E-2</v>
      </c>
    </row>
    <row r="9" spans="1:56">
      <c r="A9" s="119" t="s">
        <v>90</v>
      </c>
      <c r="B9" s="119" t="s">
        <v>91</v>
      </c>
      <c r="C9" s="121">
        <v>-4.2099999999999999E-2</v>
      </c>
      <c r="D9" s="121">
        <v>2.5100000000000001E-2</v>
      </c>
      <c r="E9" s="121">
        <v>7.8200000000000006E-2</v>
      </c>
      <c r="F9" s="121">
        <v>-1.4800000000000001E-2</v>
      </c>
      <c r="G9" s="121">
        <v>1.4E-3</v>
      </c>
      <c r="H9" s="121">
        <v>-9.4999999999999998E-3</v>
      </c>
      <c r="I9" s="121">
        <v>5.4999999999999997E-3</v>
      </c>
      <c r="J9" s="121">
        <v>9.2200000000000004E-2</v>
      </c>
      <c r="K9" s="121">
        <v>-4.53E-2</v>
      </c>
      <c r="L9" s="121">
        <v>8.1100000000000005E-2</v>
      </c>
      <c r="M9" s="121">
        <v>-5.0799999999999998E-2</v>
      </c>
      <c r="N9" s="121">
        <v>6.2600000000000003E-2</v>
      </c>
      <c r="O9" s="121">
        <v>9.1399999999999995E-2</v>
      </c>
      <c r="P9" s="121">
        <v>-3.0499999999999999E-2</v>
      </c>
      <c r="Q9" s="121">
        <v>9.1499999999999998E-2</v>
      </c>
      <c r="R9" s="121">
        <v>2.2200000000000001E-2</v>
      </c>
      <c r="S9" s="121">
        <v>-2.06E-2</v>
      </c>
      <c r="T9" s="121">
        <v>-2.4799999999999999E-2</v>
      </c>
      <c r="U9" s="121">
        <v>2.8899999999999999E-2</v>
      </c>
      <c r="V9" s="121">
        <v>3.61E-2</v>
      </c>
      <c r="W9" s="121">
        <v>-7.3700000000000002E-2</v>
      </c>
      <c r="X9" s="121">
        <v>5.28E-2</v>
      </c>
      <c r="Y9" s="121">
        <v>6.8900000000000003E-2</v>
      </c>
      <c r="Z9" s="121">
        <v>-2.9399999999999999E-2</v>
      </c>
      <c r="AA9" s="121">
        <v>1.2699999999999999E-2</v>
      </c>
      <c r="AB9" s="121">
        <v>-1.01E-2</v>
      </c>
      <c r="AC9" s="121">
        <v>-1.8599999999999998E-2</v>
      </c>
      <c r="AD9" s="121">
        <v>5.0500000000000003E-2</v>
      </c>
      <c r="AE9" s="121">
        <v>-1.6000000000000001E-3</v>
      </c>
      <c r="AF9" s="121">
        <v>-6.8999999999999999E-3</v>
      </c>
      <c r="AG9" s="121">
        <v>1.0800000000000001E-2</v>
      </c>
      <c r="AH9" s="121">
        <v>-1.37E-2</v>
      </c>
      <c r="AI9" s="121">
        <v>1.4E-3</v>
      </c>
      <c r="AJ9" s="121">
        <v>3.0800000000000001E-2</v>
      </c>
      <c r="AK9" s="121">
        <v>2.6700000000000002E-2</v>
      </c>
      <c r="AL9" s="121">
        <v>3.0099999999999998E-2</v>
      </c>
      <c r="AM9" s="121">
        <v>-5.7000000000000002E-3</v>
      </c>
      <c r="AN9" s="121">
        <v>4.5900000000000003E-2</v>
      </c>
      <c r="AO9" s="121">
        <v>1.5100000000000001E-2</v>
      </c>
      <c r="AP9" s="121">
        <v>-3.9899999999999998E-2</v>
      </c>
      <c r="AQ9" s="121">
        <v>6.6600000000000006E-2</v>
      </c>
      <c r="AR9" s="121">
        <v>2.92E-2</v>
      </c>
      <c r="AS9" s="121">
        <v>2.0299999999999999E-2</v>
      </c>
      <c r="AT9" s="121">
        <v>2.9499999999999998E-2</v>
      </c>
      <c r="AU9" s="121">
        <v>3.5999999999999997E-2</v>
      </c>
      <c r="AV9" s="121">
        <v>3.5999999999999999E-3</v>
      </c>
      <c r="AW9" s="121">
        <v>0.1038</v>
      </c>
      <c r="AX9" s="121">
        <v>-4.53E-2</v>
      </c>
      <c r="AY9" s="121">
        <v>2.1999999999999999E-2</v>
      </c>
      <c r="AZ9" s="121">
        <v>8.1500000000000003E-2</v>
      </c>
      <c r="BA9" s="121">
        <v>1.6E-2</v>
      </c>
      <c r="BB9" s="121">
        <v>2.0899999999999998E-2</v>
      </c>
      <c r="BC9" s="121">
        <v>-8.3000000000000001E-3</v>
      </c>
      <c r="BD9" s="121">
        <v>-4.02E-2</v>
      </c>
    </row>
    <row r="10" spans="1:56">
      <c r="A10" s="119" t="s">
        <v>102</v>
      </c>
      <c r="B10" s="119" t="s">
        <v>103</v>
      </c>
      <c r="C10" s="121">
        <v>-9.3100000000000002E-2</v>
      </c>
      <c r="D10" s="121">
        <v>0.10489999999999999</v>
      </c>
      <c r="E10" s="121">
        <v>8.0600000000000005E-2</v>
      </c>
      <c r="F10" s="121">
        <v>-4.7199999999999999E-2</v>
      </c>
      <c r="G10" s="121">
        <v>-1.4500000000000001E-2</v>
      </c>
      <c r="H10" s="121">
        <v>-2.63E-2</v>
      </c>
      <c r="I10" s="121">
        <v>-1.95E-2</v>
      </c>
      <c r="J10" s="121">
        <v>8.6900000000000005E-2</v>
      </c>
      <c r="K10" s="121">
        <v>-4.1799999999999997E-2</v>
      </c>
      <c r="L10" s="121">
        <v>8.5099999999999995E-2</v>
      </c>
      <c r="M10" s="121">
        <v>-6.7299999999999999E-2</v>
      </c>
      <c r="N10" s="121">
        <v>9.0200000000000002E-2</v>
      </c>
      <c r="O10" s="121">
        <v>7.3099999999999998E-2</v>
      </c>
      <c r="P10" s="121">
        <v>-0.12590000000000001</v>
      </c>
      <c r="Q10" s="121">
        <v>-9.5999999999999992E-3</v>
      </c>
      <c r="R10" s="121">
        <v>-2.0799999999999999E-2</v>
      </c>
      <c r="S10" s="121">
        <v>9.7000000000000003E-3</v>
      </c>
      <c r="T10" s="121">
        <v>-2.01E-2</v>
      </c>
      <c r="U10" s="121">
        <v>-1.43E-2</v>
      </c>
      <c r="V10" s="121">
        <v>7.6600000000000001E-2</v>
      </c>
      <c r="W10" s="121">
        <v>3.3700000000000001E-2</v>
      </c>
      <c r="X10" s="121">
        <v>8.9200000000000002E-2</v>
      </c>
      <c r="Y10" s="121">
        <v>0.12939999999999999</v>
      </c>
      <c r="Z10" s="121">
        <v>6.6E-3</v>
      </c>
      <c r="AA10" s="121">
        <v>9.01E-2</v>
      </c>
      <c r="AB10" s="121">
        <v>-2.0199999999999999E-2</v>
      </c>
      <c r="AC10" s="121">
        <v>-6.1999999999999998E-3</v>
      </c>
      <c r="AD10" s="121">
        <v>5.2400000000000002E-2</v>
      </c>
      <c r="AE10" s="121">
        <v>2.06E-2</v>
      </c>
      <c r="AF10" s="121">
        <v>2.6599999999999999E-2</v>
      </c>
      <c r="AG10" s="121">
        <v>5.9999999999999995E-4</v>
      </c>
      <c r="AH10" s="121">
        <v>4.19E-2</v>
      </c>
      <c r="AI10" s="121">
        <v>2.7099999999999999E-2</v>
      </c>
      <c r="AJ10" s="121">
        <v>2.8799999999999999E-2</v>
      </c>
      <c r="AK10" s="121">
        <v>3.4099999999999998E-2</v>
      </c>
      <c r="AL10" s="121">
        <v>-4.1599999999999998E-2</v>
      </c>
      <c r="AM10" s="121">
        <v>4.7500000000000001E-2</v>
      </c>
      <c r="AN10" s="121">
        <v>9.8199999999999996E-2</v>
      </c>
      <c r="AO10" s="121">
        <v>4.5900000000000003E-2</v>
      </c>
      <c r="AP10" s="121">
        <v>-5.3499999999999999E-2</v>
      </c>
      <c r="AQ10" s="121">
        <v>0.1133</v>
      </c>
      <c r="AR10" s="121">
        <v>1.72E-2</v>
      </c>
      <c r="AS10" s="121">
        <v>-2.7400000000000001E-2</v>
      </c>
      <c r="AT10" s="121">
        <v>7.9299999999999995E-2</v>
      </c>
      <c r="AU10" s="121">
        <v>1.0999999999999999E-2</v>
      </c>
      <c r="AV10" s="121">
        <v>-5.0900000000000001E-2</v>
      </c>
      <c r="AW10" s="121">
        <v>5.04E-2</v>
      </c>
      <c r="AX10" s="121">
        <v>-1.34E-2</v>
      </c>
      <c r="AY10" s="121">
        <v>6.9599999999999995E-2</v>
      </c>
      <c r="AZ10" s="121">
        <v>4.3400000000000001E-2</v>
      </c>
      <c r="BA10" s="121">
        <v>7.3999999999999996E-2</v>
      </c>
      <c r="BB10" s="121">
        <v>3.1899999999999998E-2</v>
      </c>
      <c r="BC10" s="121">
        <v>-1.9900000000000001E-2</v>
      </c>
      <c r="BD10" s="121">
        <v>-3.7100000000000001E-2</v>
      </c>
    </row>
    <row r="11" spans="1:56">
      <c r="A11" s="119" t="s">
        <v>109</v>
      </c>
      <c r="B11" s="119" t="s">
        <v>110</v>
      </c>
      <c r="C11" s="121">
        <v>3.6999999999999998E-2</v>
      </c>
      <c r="D11" s="121">
        <v>7.6399999999999996E-2</v>
      </c>
      <c r="E11" s="121">
        <v>3.0599999999999999E-2</v>
      </c>
      <c r="F11" s="121">
        <v>-1.7100000000000001E-2</v>
      </c>
      <c r="G11" s="121">
        <v>4.6300000000000001E-2</v>
      </c>
      <c r="H11" s="121">
        <v>-2.7E-2</v>
      </c>
      <c r="I11" s="121">
        <v>7.6499999999999999E-2</v>
      </c>
      <c r="J11" s="121">
        <v>1.6500000000000001E-2</v>
      </c>
      <c r="K11" s="121">
        <v>-1.78E-2</v>
      </c>
      <c r="L11" s="121">
        <v>0.13370000000000001</v>
      </c>
      <c r="M11" s="121">
        <v>-2.6800000000000001E-2</v>
      </c>
      <c r="N11" s="121">
        <v>3.6400000000000002E-2</v>
      </c>
      <c r="O11" s="121">
        <v>3.27E-2</v>
      </c>
      <c r="P11" s="121">
        <v>6.9999999999999999E-4</v>
      </c>
      <c r="Q11" s="121">
        <v>8.2500000000000004E-2</v>
      </c>
      <c r="R11" s="121">
        <v>-5.6800000000000003E-2</v>
      </c>
      <c r="S11" s="121">
        <v>7.6399999999999996E-2</v>
      </c>
      <c r="T11" s="121">
        <v>-0.1226</v>
      </c>
      <c r="U11" s="121">
        <v>3.5999999999999997E-2</v>
      </c>
      <c r="V11" s="121">
        <v>-6.7999999999999996E-3</v>
      </c>
      <c r="W11" s="121">
        <v>-5.1200000000000002E-2</v>
      </c>
      <c r="X11" s="121">
        <v>6.83E-2</v>
      </c>
      <c r="Y11" s="121">
        <v>9.3200000000000005E-2</v>
      </c>
      <c r="Z11" s="121">
        <v>-7.3000000000000001E-3</v>
      </c>
      <c r="AA11" s="121">
        <v>0.1192</v>
      </c>
      <c r="AB11" s="121">
        <v>5.4899999999999997E-2</v>
      </c>
      <c r="AC11" s="121">
        <v>-5.5899999999999998E-2</v>
      </c>
      <c r="AD11" s="121">
        <v>-2.9499999999999998E-2</v>
      </c>
      <c r="AE11" s="121">
        <v>-3.4200000000000001E-2</v>
      </c>
      <c r="AF11" s="121">
        <v>4.5100000000000001E-2</v>
      </c>
      <c r="AG11" s="121">
        <v>8.72E-2</v>
      </c>
      <c r="AH11" s="121">
        <v>0.21929999999999999</v>
      </c>
      <c r="AI11" s="121">
        <v>-4.48E-2</v>
      </c>
      <c r="AJ11" s="121">
        <v>-5.9499999999999997E-2</v>
      </c>
      <c r="AK11" s="121">
        <v>0.17180000000000001</v>
      </c>
      <c r="AL11" s="121">
        <v>8.7400000000000005E-2</v>
      </c>
      <c r="AM11" s="121">
        <v>-8.8000000000000005E-3</v>
      </c>
      <c r="AN11" s="121">
        <v>-5.2200000000000003E-2</v>
      </c>
      <c r="AO11" s="121">
        <v>7.9500000000000001E-2</v>
      </c>
      <c r="AP11" s="121">
        <v>-0.10879999999999999</v>
      </c>
      <c r="AQ11" s="121">
        <v>0.1741</v>
      </c>
      <c r="AR11" s="121">
        <v>-5.5199999999999999E-2</v>
      </c>
      <c r="AS11" s="121">
        <v>1.9699999999999999E-2</v>
      </c>
      <c r="AT11" s="121">
        <v>-1.3899999999999999E-2</v>
      </c>
      <c r="AU11" s="121">
        <v>2.0999999999999999E-3</v>
      </c>
      <c r="AV11" s="121">
        <v>2.01E-2</v>
      </c>
      <c r="AW11" s="121">
        <v>8.3199999999999996E-2</v>
      </c>
      <c r="AX11" s="121">
        <v>-3.6299999999999999E-2</v>
      </c>
      <c r="AY11" s="121">
        <v>0.15959999999999999</v>
      </c>
      <c r="AZ11" s="121">
        <v>-3.5900000000000001E-2</v>
      </c>
      <c r="BA11" s="121">
        <v>-0.14729999999999999</v>
      </c>
      <c r="BB11" s="121">
        <v>-2.1100000000000001E-2</v>
      </c>
      <c r="BC11" s="121">
        <v>5.2900000000000003E-2</v>
      </c>
      <c r="BD11" s="121">
        <v>2.41E-2</v>
      </c>
    </row>
    <row r="12" spans="1:56">
      <c r="A12" s="119" t="s">
        <v>116</v>
      </c>
      <c r="B12" s="119" t="s">
        <v>117</v>
      </c>
      <c r="C12" s="121">
        <v>-2.4400000000000002E-2</v>
      </c>
      <c r="D12" s="121">
        <v>0.13150000000000001</v>
      </c>
      <c r="E12" s="121">
        <v>-0.26590000000000003</v>
      </c>
      <c r="F12" s="121">
        <v>5.1200000000000002E-2</v>
      </c>
      <c r="G12" s="121">
        <v>3.5700000000000003E-2</v>
      </c>
      <c r="H12" s="121">
        <v>5.3199999999999997E-2</v>
      </c>
      <c r="I12" s="121">
        <v>-5.4300000000000001E-2</v>
      </c>
      <c r="J12" s="121">
        <v>5.8900000000000001E-2</v>
      </c>
      <c r="K12" s="121">
        <v>-6.4699999999999994E-2</v>
      </c>
      <c r="L12" s="121">
        <v>-2.93E-2</v>
      </c>
      <c r="M12" s="121">
        <v>-9.3700000000000006E-2</v>
      </c>
      <c r="N12" s="121">
        <v>8.0399999999999999E-2</v>
      </c>
      <c r="O12" s="121">
        <v>4.9700000000000001E-2</v>
      </c>
      <c r="P12" s="121">
        <v>-9.1499999999999998E-2</v>
      </c>
      <c r="Q12" s="121">
        <v>0.2021</v>
      </c>
      <c r="R12" s="121">
        <v>8.2000000000000007E-3</v>
      </c>
      <c r="S12" s="121">
        <v>-7.7799999999999994E-2</v>
      </c>
      <c r="T12" s="121">
        <v>1.8499999999999999E-2</v>
      </c>
      <c r="U12" s="121">
        <v>7.6600000000000001E-2</v>
      </c>
      <c r="V12" s="121">
        <v>-1.4800000000000001E-2</v>
      </c>
      <c r="W12" s="121">
        <v>-7.4300000000000005E-2</v>
      </c>
      <c r="X12" s="121">
        <v>1.2E-2</v>
      </c>
      <c r="Y12" s="121">
        <v>8.8200000000000001E-2</v>
      </c>
      <c r="Z12" s="121">
        <v>-0.156</v>
      </c>
      <c r="AA12" s="121">
        <v>4.24E-2</v>
      </c>
      <c r="AB12" s="121">
        <v>9.1999999999999998E-3</v>
      </c>
      <c r="AC12" s="121">
        <v>5.4199999999999998E-2</v>
      </c>
      <c r="AD12" s="121">
        <v>7.46E-2</v>
      </c>
      <c r="AE12" s="121">
        <v>4.6399999999999997E-2</v>
      </c>
      <c r="AF12" s="121">
        <v>-2.1299999999999999E-2</v>
      </c>
      <c r="AG12" s="121">
        <v>1.4500000000000001E-2</v>
      </c>
      <c r="AH12" s="121">
        <v>-2.92E-2</v>
      </c>
      <c r="AI12" s="121">
        <v>-5.4999999999999997E-3</v>
      </c>
      <c r="AJ12" s="121">
        <v>1.1000000000000001E-3</v>
      </c>
      <c r="AK12" s="121">
        <v>8.5099999999999995E-2</v>
      </c>
      <c r="AL12" s="121">
        <v>3.6600000000000001E-2</v>
      </c>
      <c r="AM12" s="121">
        <v>-2.0199999999999999E-2</v>
      </c>
      <c r="AN12" s="121">
        <v>-1.06E-2</v>
      </c>
      <c r="AO12" s="121">
        <v>7.0199999999999999E-2</v>
      </c>
      <c r="AP12" s="121">
        <v>-5.8299999999999998E-2</v>
      </c>
      <c r="AQ12" s="121">
        <v>3.7900000000000003E-2</v>
      </c>
      <c r="AR12" s="121">
        <v>3.1300000000000001E-2</v>
      </c>
      <c r="AS12" s="121">
        <v>1.4200000000000001E-2</v>
      </c>
      <c r="AT12" s="121">
        <v>8.6499999999999994E-2</v>
      </c>
      <c r="AU12" s="121">
        <v>9.5999999999999992E-3</v>
      </c>
      <c r="AV12" s="121">
        <v>1.3299999999999999E-2</v>
      </c>
      <c r="AW12" s="121">
        <v>0.09</v>
      </c>
      <c r="AX12" s="121">
        <v>6.0000000000000001E-3</v>
      </c>
      <c r="AY12" s="121">
        <v>5.3699999999999998E-2</v>
      </c>
      <c r="AZ12" s="121">
        <v>-2.8E-3</v>
      </c>
      <c r="BA12" s="121">
        <v>-4.6199999999999998E-2</v>
      </c>
      <c r="BB12" s="121">
        <v>6.6E-3</v>
      </c>
      <c r="BC12" s="121">
        <v>-2.1299999999999999E-2</v>
      </c>
      <c r="BD12" s="121">
        <v>-7.2800000000000004E-2</v>
      </c>
    </row>
    <row r="13" spans="1:56">
      <c r="A13" s="119" t="s">
        <v>119</v>
      </c>
      <c r="B13" s="119" t="s">
        <v>120</v>
      </c>
      <c r="C13" s="121">
        <v>-4.6699999999999998E-2</v>
      </c>
      <c r="D13" s="121">
        <v>1.9599999999999999E-2</v>
      </c>
      <c r="E13" s="121">
        <v>4.5100000000000001E-2</v>
      </c>
      <c r="F13" s="121">
        <v>8.8000000000000005E-3</v>
      </c>
      <c r="G13" s="121">
        <v>-4.2099999999999999E-2</v>
      </c>
      <c r="H13" s="121">
        <v>9.9400000000000002E-2</v>
      </c>
      <c r="I13" s="121">
        <v>-4.2500000000000003E-2</v>
      </c>
      <c r="J13" s="121">
        <v>3.6900000000000002E-2</v>
      </c>
      <c r="K13" s="121">
        <v>-3.8699999999999998E-2</v>
      </c>
      <c r="L13" s="121">
        <v>2.3900000000000001E-2</v>
      </c>
      <c r="M13" s="121">
        <v>-3.3399999999999999E-2</v>
      </c>
      <c r="N13" s="121">
        <v>5.8999999999999997E-2</v>
      </c>
      <c r="O13" s="121">
        <v>7.3099999999999998E-2</v>
      </c>
      <c r="P13" s="121">
        <v>-4.24E-2</v>
      </c>
      <c r="Q13" s="121">
        <v>7.8399999999999997E-2</v>
      </c>
      <c r="R13" s="121">
        <v>2.0999999999999999E-3</v>
      </c>
      <c r="S13" s="121">
        <v>-2.2100000000000002E-2</v>
      </c>
      <c r="T13" s="121">
        <v>1.7899999999999999E-2</v>
      </c>
      <c r="U13" s="121">
        <v>6.8699999999999997E-2</v>
      </c>
      <c r="V13" s="121">
        <v>-1.29E-2</v>
      </c>
      <c r="W13" s="121">
        <v>-7.4000000000000003E-3</v>
      </c>
      <c r="X13" s="121">
        <v>-1.4999999999999999E-2</v>
      </c>
      <c r="Y13" s="121">
        <v>7.2400000000000006E-2</v>
      </c>
      <c r="Z13" s="121">
        <v>-8.4500000000000006E-2</v>
      </c>
      <c r="AA13" s="121">
        <v>1.7399999999999999E-2</v>
      </c>
      <c r="AB13" s="121">
        <v>2.7000000000000001E-3</v>
      </c>
      <c r="AC13" s="121">
        <v>8.8400000000000006E-2</v>
      </c>
      <c r="AD13" s="121">
        <v>-3.3500000000000002E-2</v>
      </c>
      <c r="AE13" s="121">
        <v>-4.7800000000000002E-2</v>
      </c>
      <c r="AF13" s="121">
        <v>4.65E-2</v>
      </c>
      <c r="AG13" s="121">
        <v>3.0200000000000001E-2</v>
      </c>
      <c r="AH13" s="121">
        <v>-5.8000000000000003E-2</v>
      </c>
      <c r="AI13" s="121">
        <v>-4.8999999999999998E-3</v>
      </c>
      <c r="AJ13" s="121">
        <v>-4.9599999999999998E-2</v>
      </c>
      <c r="AK13" s="121">
        <v>0.1229</v>
      </c>
      <c r="AL13" s="121">
        <v>7.1199999999999999E-2</v>
      </c>
      <c r="AM13" s="121">
        <v>-1.3899999999999999E-2</v>
      </c>
      <c r="AN13" s="121">
        <v>5.2699999999999997E-2</v>
      </c>
      <c r="AO13" s="121">
        <v>-2.1999999999999999E-2</v>
      </c>
      <c r="AP13" s="121">
        <v>-4.5900000000000003E-2</v>
      </c>
      <c r="AQ13" s="121">
        <v>3.5000000000000003E-2</v>
      </c>
      <c r="AR13" s="121">
        <v>3.7699999999999997E-2</v>
      </c>
      <c r="AS13" s="121">
        <v>-6.1000000000000004E-3</v>
      </c>
      <c r="AT13" s="121">
        <v>7.3599999999999999E-2</v>
      </c>
      <c r="AU13" s="121">
        <v>3.9E-2</v>
      </c>
      <c r="AV13" s="121">
        <v>1.3299999999999999E-2</v>
      </c>
      <c r="AW13" s="121">
        <v>3.7999999999999999E-2</v>
      </c>
      <c r="AX13" s="121">
        <v>4.1000000000000003E-3</v>
      </c>
      <c r="AY13" s="121">
        <v>7.0599999999999996E-2</v>
      </c>
      <c r="AZ13" s="121">
        <v>5.4600000000000003E-2</v>
      </c>
      <c r="BA13" s="121">
        <v>8.8800000000000004E-2</v>
      </c>
      <c r="BB13" s="121">
        <v>3.5099999999999999E-2</v>
      </c>
      <c r="BC13" s="121">
        <v>1.72E-2</v>
      </c>
      <c r="BD13" s="121">
        <v>-2.47E-2</v>
      </c>
    </row>
    <row r="14" spans="1:56">
      <c r="A14" s="119" t="s">
        <v>105</v>
      </c>
      <c r="B14" s="119" t="s">
        <v>106</v>
      </c>
      <c r="C14" s="121">
        <v>9.0499999999999997E-2</v>
      </c>
      <c r="D14" s="121">
        <v>2.9000000000000001E-2</v>
      </c>
      <c r="E14" s="121">
        <v>8.9800000000000005E-2</v>
      </c>
      <c r="F14" s="121">
        <v>-7.9000000000000008E-3</v>
      </c>
      <c r="G14" s="121">
        <v>-4.2200000000000001E-2</v>
      </c>
      <c r="H14" s="121">
        <v>8.6999999999999994E-3</v>
      </c>
      <c r="I14" s="121">
        <v>-1.9400000000000001E-2</v>
      </c>
      <c r="J14" s="121">
        <v>6.4399999999999999E-2</v>
      </c>
      <c r="K14" s="121">
        <v>1.5100000000000001E-2</v>
      </c>
      <c r="L14" s="121">
        <v>-1.32E-2</v>
      </c>
      <c r="M14" s="121">
        <v>7.6E-3</v>
      </c>
      <c r="N14" s="121">
        <v>7.9799999999999996E-2</v>
      </c>
      <c r="O14" s="121">
        <v>-7.8100000000000003E-2</v>
      </c>
      <c r="P14" s="121">
        <v>-8.7599999999999997E-2</v>
      </c>
      <c r="Q14" s="121">
        <v>4.4999999999999997E-3</v>
      </c>
      <c r="R14" s="121">
        <v>-7.3999999999999996E-2</v>
      </c>
      <c r="S14" s="121">
        <v>5.9900000000000002E-2</v>
      </c>
      <c r="T14" s="121">
        <v>-0.2094</v>
      </c>
      <c r="U14" s="121">
        <v>0.11650000000000001</v>
      </c>
      <c r="V14" s="121">
        <v>-6.8599999999999994E-2</v>
      </c>
      <c r="W14" s="121">
        <v>-1.6799999999999999E-2</v>
      </c>
      <c r="X14" s="121">
        <v>0.113</v>
      </c>
      <c r="Y14" s="121">
        <v>0.2006</v>
      </c>
      <c r="Z14" s="121">
        <v>-2.5000000000000001E-2</v>
      </c>
      <c r="AA14" s="121">
        <v>0.1048</v>
      </c>
      <c r="AB14" s="121">
        <v>0.04</v>
      </c>
      <c r="AC14" s="121">
        <v>3.0499999999999999E-2</v>
      </c>
      <c r="AD14" s="121">
        <v>-4.7000000000000002E-3</v>
      </c>
      <c r="AE14" s="121">
        <v>3.5000000000000003E-2</v>
      </c>
      <c r="AF14" s="121">
        <v>-4.8999999999999998E-3</v>
      </c>
      <c r="AG14" s="121">
        <v>1.29E-2</v>
      </c>
      <c r="AH14" s="121">
        <v>-0.1031</v>
      </c>
      <c r="AI14" s="121">
        <v>-2.5899999999999999E-2</v>
      </c>
      <c r="AJ14" s="121">
        <v>-7.5399999999999995E-2</v>
      </c>
      <c r="AK14" s="121">
        <v>0.23219999999999999</v>
      </c>
      <c r="AL14" s="121">
        <v>0.10249999999999999</v>
      </c>
      <c r="AM14" s="121">
        <v>-2.2100000000000002E-2</v>
      </c>
      <c r="AN14" s="121">
        <v>0.13270000000000001</v>
      </c>
      <c r="AO14" s="121">
        <v>-3.3000000000000002E-2</v>
      </c>
      <c r="AP14" s="121">
        <v>-8.0000000000000002E-3</v>
      </c>
      <c r="AQ14" s="121">
        <v>9.5999999999999992E-3</v>
      </c>
      <c r="AR14" s="121">
        <v>-1.9400000000000001E-2</v>
      </c>
      <c r="AS14" s="121">
        <v>-2.46E-2</v>
      </c>
      <c r="AT14" s="121">
        <v>4.7999999999999996E-3</v>
      </c>
      <c r="AU14" s="121">
        <v>6.54E-2</v>
      </c>
      <c r="AV14" s="121">
        <v>-1.47E-2</v>
      </c>
      <c r="AW14" s="121">
        <v>2.24E-2</v>
      </c>
      <c r="AX14" s="121">
        <v>3.15E-2</v>
      </c>
      <c r="AY14" s="121">
        <v>9.1200000000000003E-2</v>
      </c>
      <c r="AZ14" s="121">
        <v>9.6799999999999997E-2</v>
      </c>
      <c r="BA14" s="121">
        <v>-3.5400000000000001E-2</v>
      </c>
      <c r="BB14" s="121">
        <v>-4.58E-2</v>
      </c>
      <c r="BC14" s="121">
        <v>0.05</v>
      </c>
      <c r="BD14" s="121">
        <v>2.46E-2</v>
      </c>
    </row>
    <row r="15" spans="1:56">
      <c r="A15" s="119" t="s">
        <v>125</v>
      </c>
      <c r="B15" s="119" t="s">
        <v>126</v>
      </c>
      <c r="C15" s="121">
        <v>2.24E-2</v>
      </c>
      <c r="D15" s="121">
        <v>1.5699999999999999E-2</v>
      </c>
      <c r="E15" s="121">
        <v>6.0199999999999997E-2</v>
      </c>
      <c r="F15" s="121">
        <v>2.1299999999999999E-2</v>
      </c>
      <c r="G15" s="121">
        <v>-8.0999999999999996E-3</v>
      </c>
      <c r="H15" s="121">
        <v>2.53E-2</v>
      </c>
      <c r="I15" s="121">
        <v>6.5000000000000002E-2</v>
      </c>
      <c r="J15" s="121">
        <v>7.0800000000000002E-2</v>
      </c>
      <c r="K15" s="121">
        <v>-4.8899999999999999E-2</v>
      </c>
      <c r="L15" s="121">
        <v>3.4700000000000002E-2</v>
      </c>
      <c r="M15" s="121">
        <v>4.9200000000000001E-2</v>
      </c>
      <c r="N15" s="121">
        <v>0.104</v>
      </c>
      <c r="O15" s="121">
        <v>-0.13389999999999999</v>
      </c>
      <c r="P15" s="121">
        <v>-6.4100000000000004E-2</v>
      </c>
      <c r="Q15" s="121">
        <v>8.8599999999999998E-2</v>
      </c>
      <c r="R15" s="121">
        <v>-9.5000000000000001E-2</v>
      </c>
      <c r="S15" s="121">
        <v>-4.1099999999999998E-2</v>
      </c>
      <c r="T15" s="121">
        <v>-0.12509999999999999</v>
      </c>
      <c r="U15" s="121">
        <v>0.19170000000000001</v>
      </c>
      <c r="V15" s="121">
        <v>-0.1171</v>
      </c>
      <c r="W15" s="121">
        <v>-1.55E-2</v>
      </c>
      <c r="X15" s="121">
        <v>9.6799999999999997E-2</v>
      </c>
      <c r="Y15" s="121">
        <v>8.3099999999999993E-2</v>
      </c>
      <c r="Z15" s="121">
        <v>-5.8999999999999997E-2</v>
      </c>
      <c r="AA15" s="121">
        <v>0.1346</v>
      </c>
      <c r="AB15" s="121">
        <v>2.5600000000000001E-2</v>
      </c>
      <c r="AC15" s="121">
        <v>1.03E-2</v>
      </c>
      <c r="AD15" s="121">
        <v>2.69E-2</v>
      </c>
      <c r="AE15" s="121">
        <v>4.2999999999999997E-2</v>
      </c>
      <c r="AF15" s="121">
        <v>3.1699999999999999E-2</v>
      </c>
      <c r="AG15" s="121">
        <v>-2.6599999999999999E-2</v>
      </c>
      <c r="AH15" s="121">
        <v>-2.1399999999999999E-2</v>
      </c>
      <c r="AI15" s="121">
        <v>-1.01E-2</v>
      </c>
      <c r="AJ15" s="121">
        <v>-7.6399999999999996E-2</v>
      </c>
      <c r="AK15" s="121">
        <v>0.16309999999999999</v>
      </c>
      <c r="AL15" s="121">
        <v>7.8E-2</v>
      </c>
      <c r="AM15" s="121">
        <v>6.1999999999999998E-3</v>
      </c>
      <c r="AN15" s="121">
        <v>0.14710000000000001</v>
      </c>
      <c r="AO15" s="121">
        <v>-6.9999999999999999E-4</v>
      </c>
      <c r="AP15" s="121">
        <v>2.5999999999999999E-2</v>
      </c>
      <c r="AQ15" s="121">
        <v>7.3200000000000001E-2</v>
      </c>
      <c r="AR15" s="121">
        <v>-1.38E-2</v>
      </c>
      <c r="AS15" s="121">
        <v>-6.4999999999999997E-3</v>
      </c>
      <c r="AT15" s="121">
        <v>3.0700000000000002E-2</v>
      </c>
      <c r="AU15" s="121">
        <v>2.8299999999999999E-2</v>
      </c>
      <c r="AV15" s="121">
        <v>4.1999999999999997E-3</v>
      </c>
      <c r="AW15" s="121">
        <v>2.6599999999999999E-2</v>
      </c>
      <c r="AX15" s="121">
        <v>-1.0699999999999999E-2</v>
      </c>
      <c r="AY15" s="121">
        <v>1.8499999999999999E-2</v>
      </c>
      <c r="AZ15" s="121">
        <v>-4.65E-2</v>
      </c>
      <c r="BA15" s="121">
        <v>-9.9199999999999997E-2</v>
      </c>
      <c r="BB15" s="121">
        <v>-3.1099999999999999E-2</v>
      </c>
      <c r="BC15" s="121">
        <v>0.10340000000000001</v>
      </c>
      <c r="BD15" s="121">
        <v>2.01E-2</v>
      </c>
    </row>
    <row r="16" spans="1:56">
      <c r="A16" s="119" t="s">
        <v>132</v>
      </c>
      <c r="B16" s="119" t="s">
        <v>133</v>
      </c>
      <c r="C16" s="121">
        <f>('Monthly Prices (Euro)'!D16-'Monthly Prices (Euro)'!C16)/'Monthly Prices (Euro)'!C16</f>
        <v>3.9726027397260354E-2</v>
      </c>
      <c r="D16" s="121">
        <f>('Monthly Prices (Euro)'!E16-'Monthly Prices (Euro)'!D16)/'Monthly Prices (Euro)'!D16</f>
        <v>-5.2437417654809006E-2</v>
      </c>
      <c r="E16" s="121">
        <f>('Monthly Prices (Euro)'!F16-'Monthly Prices (Euro)'!E16)/'Monthly Prices (Euro)'!E16</f>
        <v>0.10289210233592869</v>
      </c>
      <c r="F16" s="121">
        <f>('Monthly Prices (Euro)'!G16-'Monthly Prices (Euro)'!F16)/'Monthly Prices (Euro)'!F16</f>
        <v>2.1180030257186171E-2</v>
      </c>
      <c r="G16" s="121">
        <f>('Monthly Prices (Euro)'!H16-'Monthly Prices (Euro)'!G16)/'Monthly Prices (Euro)'!G16</f>
        <v>5.728395061728396E-2</v>
      </c>
      <c r="H16" s="121">
        <f>('Monthly Prices (Euro)'!I16-'Monthly Prices (Euro)'!H16)/'Monthly Prices (Euro)'!H16</f>
        <v>4.226996730499772E-2</v>
      </c>
      <c r="I16" s="121">
        <f>('Monthly Prices (Euro)'!J16-'Monthly Prices (Euro)'!I16)/'Monthly Prices (Euro)'!I16</f>
        <v>6.3410262155500746E-2</v>
      </c>
      <c r="J16" s="121">
        <f>('Monthly Prices (Euro)'!K16-'Monthly Prices (Euro)'!J16)/'Monthly Prices (Euro)'!J16</f>
        <v>2.1070375052675939E-2</v>
      </c>
      <c r="K16" s="121">
        <f>('Monthly Prices (Euro)'!L16-'Monthly Prices (Euro)'!K16)/'Monthly Prices (Euro)'!K16</f>
        <v>-4.2921997523730875E-2</v>
      </c>
      <c r="L16" s="121">
        <f>('Monthly Prices (Euro)'!M16-'Monthly Prices (Euro)'!L16)/'Monthly Prices (Euro)'!L16</f>
        <v>1.5955153083225416E-2</v>
      </c>
      <c r="M16" s="121">
        <f>('Monthly Prices (Euro)'!N16-'Monthly Prices (Euro)'!M16)/'Monthly Prices (Euro)'!M16</f>
        <v>2.6952461799660508E-2</v>
      </c>
      <c r="N16" s="121">
        <f>('Monthly Prices (Euro)'!O16-'Monthly Prices (Euro)'!N16)/'Monthly Prices (Euro)'!N16</f>
        <v>6.3236205827650382E-2</v>
      </c>
      <c r="O16" s="121">
        <f>('Monthly Prices (Euro)'!P16-'Monthly Prices (Euro)'!O16)/'Monthly Prices (Euro)'!O16</f>
        <v>-0.12730806608357637</v>
      </c>
      <c r="P16" s="121">
        <f>('Monthly Prices (Euro)'!Q16-'Monthly Prices (Euro)'!P16)/'Monthly Prices (Euro)'!P16</f>
        <v>-5.5456570155902052E-2</v>
      </c>
      <c r="Q16" s="121">
        <f>('Monthly Prices (Euro)'!R16-'Monthly Prices (Euro)'!Q16)/'Monthly Prices (Euro)'!Q16</f>
        <v>1.8391888705494016E-2</v>
      </c>
      <c r="R16" s="121">
        <f>('Monthly Prices (Euro)'!S16-'Monthly Prices (Euro)'!R16)/'Monthly Prices (Euro)'!R16</f>
        <v>-1.8754341282704218E-2</v>
      </c>
      <c r="S16" s="121">
        <f>('Monthly Prices (Euro)'!T16-'Monthly Prices (Euro)'!S16)/'Monthly Prices (Euro)'!S16</f>
        <v>-4.9551675318546512E-2</v>
      </c>
      <c r="T16" s="121">
        <f>('Monthly Prices (Euro)'!U16-'Monthly Prices (Euro)'!T16)/'Monthly Prices (Euro)'!T16</f>
        <v>-0.12537239324726923</v>
      </c>
      <c r="U16" s="121">
        <f>('Monthly Prices (Euro)'!V16-'Monthly Prices (Euro)'!U16)/'Monthly Prices (Euro)'!U16</f>
        <v>0.1336928753902924</v>
      </c>
      <c r="V16" s="121">
        <f>('Monthly Prices (Euro)'!W16-'Monthly Prices (Euro)'!V16)/'Monthly Prices (Euro)'!V16</f>
        <v>-9.5142714071106596E-2</v>
      </c>
      <c r="W16" s="121">
        <f>('Monthly Prices (Euro)'!X16-'Monthly Prices (Euro)'!W16)/'Monthly Prices (Euro)'!W16</f>
        <v>-7.7753182069728893E-2</v>
      </c>
      <c r="X16" s="121">
        <f>('Monthly Prices (Euro)'!Y16-'Monthly Prices (Euro)'!X16)/'Monthly Prices (Euro)'!X16</f>
        <v>0.1572157215721573</v>
      </c>
      <c r="Y16" s="121">
        <f>('Monthly Prices (Euro)'!Z16-'Monthly Prices (Euro)'!Y16)/'Monthly Prices (Euro)'!Y16</f>
        <v>4.4075706507648877E-3</v>
      </c>
      <c r="Z16" s="121">
        <f>('Monthly Prices (Euro)'!AA16-'Monthly Prices (Euro)'!Z16)/'Monthly Prices (Euro)'!Z16</f>
        <v>-3.4331440371708967E-2</v>
      </c>
      <c r="AA16" s="121">
        <f>('Monthly Prices (Euro)'!AB16-'Monthly Prices (Euro)'!AA16)/'Monthly Prices (Euro)'!AA16</f>
        <v>9.2221331194867764E-2</v>
      </c>
      <c r="AB16" s="121">
        <f>('Monthly Prices (Euro)'!AC16-'Monthly Prices (Euro)'!AB16)/'Monthly Prices (Euro)'!AB16</f>
        <v>7.1953010279001417E-2</v>
      </c>
      <c r="AC16" s="121">
        <f>('Monthly Prices (Euro)'!AD16-'Monthly Prices (Euro)'!AC16)/'Monthly Prices (Euro)'!AC16</f>
        <v>-4.0182648401826442E-2</v>
      </c>
      <c r="AD16" s="121">
        <f>('Monthly Prices (Euro)'!AE16-'Monthly Prices (Euro)'!AD16)/'Monthly Prices (Euro)'!AD16</f>
        <v>1.9267364414843061E-2</v>
      </c>
      <c r="AE16" s="121">
        <f>('Monthly Prices (Euro)'!AF16-'Monthly Prices (Euro)'!AE16)/'Monthly Prices (Euro)'!AE16</f>
        <v>3.22053675612601E-2</v>
      </c>
      <c r="AF16" s="121">
        <f>('Monthly Prices (Euro)'!AG16-'Monthly Prices (Euro)'!AF16)/'Monthly Prices (Euro)'!AF16</f>
        <v>2.6452633958851498E-2</v>
      </c>
      <c r="AG16" s="121">
        <f>('Monthly Prices (Euro)'!AH16-'Monthly Prices (Euro)'!AG16)/'Monthly Prices (Euro)'!AG16</f>
        <v>3.5242290748899495E-3</v>
      </c>
      <c r="AH16" s="121">
        <f>('Monthly Prices (Euro)'!AI16-'Monthly Prices (Euro)'!AH16)/'Monthly Prices (Euro)'!AH16</f>
        <v>-2.1949078138729401E-4</v>
      </c>
      <c r="AI16" s="121">
        <f>('Monthly Prices (Euro)'!AJ16-'Monthly Prices (Euro)'!AI16)/'Monthly Prices (Euro)'!AI16</f>
        <v>-4.17124039517014E-2</v>
      </c>
      <c r="AJ16" s="121">
        <f>('Monthly Prices (Euro)'!AK16-'Monthly Prices (Euro)'!AJ16)/'Monthly Prices (Euro)'!AJ16</f>
        <v>-6.6666666666666596E-2</v>
      </c>
      <c r="AK16" s="121">
        <f>('Monthly Prices (Euro)'!AL16-'Monthly Prices (Euro)'!AK16)/'Monthly Prices (Euro)'!AK16</f>
        <v>8.5174275895925342E-2</v>
      </c>
      <c r="AL16" s="121">
        <f>('Monthly Prices (Euro)'!AM16-'Monthly Prices (Euro)'!AL16)/'Monthly Prices (Euro)'!AL16</f>
        <v>6.4238859986428323E-2</v>
      </c>
      <c r="AM16" s="121">
        <f>('Monthly Prices (Euro)'!AN16-'Monthly Prices (Euro)'!AM16)/'Monthly Prices (Euro)'!AM16</f>
        <v>-4.1020191285866099E-2</v>
      </c>
      <c r="AN16" s="121">
        <f>('Monthly Prices (Euro)'!AO16-'Monthly Prices (Euro)'!AN16)/'Monthly Prices (Euro)'!AN16</f>
        <v>3.6125886524822751E-2</v>
      </c>
      <c r="AO16" s="121">
        <f>('Monthly Prices (Euro)'!AP16-'Monthly Prices (Euro)'!AO16)/'Monthly Prices (Euro)'!AO16</f>
        <v>5.0481283422459881E-2</v>
      </c>
      <c r="AP16" s="121">
        <f>('Monthly Prices (Euro)'!AQ16-'Monthly Prices (Euro)'!AP16)/'Monthly Prices (Euro)'!AP16</f>
        <v>-1.3846467114640597E-2</v>
      </c>
      <c r="AQ16" s="121">
        <f>('Monthly Prices (Euro)'!AR16-'Monthly Prices (Euro)'!AQ16)/'Monthly Prices (Euro)'!AQ16</f>
        <v>2.3126161470163071E-2</v>
      </c>
      <c r="AR16" s="121">
        <f>('Monthly Prices (Euro)'!AS16-'Monthly Prices (Euro)'!AR16)/'Monthly Prices (Euro)'!AR16</f>
        <v>-6.5186680121089746E-2</v>
      </c>
      <c r="AS16" s="121">
        <f>('Monthly Prices (Euro)'!AT16-'Monthly Prices (Euro)'!AS16)/'Monthly Prices (Euro)'!AS16</f>
        <v>7.8151986183074215E-2</v>
      </c>
      <c r="AT16" s="121">
        <f>('Monthly Prices (Euro)'!AU16-'Monthly Prices (Euro)'!AT16)/'Monthly Prices (Euro)'!AT16</f>
        <v>1.3215859030837079E-2</v>
      </c>
      <c r="AU16" s="121">
        <f>('Monthly Prices (Euro)'!AV16-'Monthly Prices (Euro)'!AU16)/'Monthly Prices (Euro)'!AU16</f>
        <v>2.0750988142292433E-2</v>
      </c>
      <c r="AV16" s="121">
        <f>('Monthly Prices (Euro)'!AW16-'Monthly Prices (Euro)'!AV16)/'Monthly Prices (Euro)'!AV16</f>
        <v>2.9041626331074268E-3</v>
      </c>
      <c r="AW16" s="121">
        <f>('Monthly Prices (Euro)'!AX16-'Monthly Prices (Euro)'!AW16)/'Monthly Prices (Euro)'!AW16</f>
        <v>-8.4169884169884163E-2</v>
      </c>
      <c r="AX16" s="121">
        <f>('Monthly Prices (Euro)'!AY16-'Monthly Prices (Euro)'!AX16)/'Monthly Prices (Euro)'!AX16</f>
        <v>-8.8532883642494647E-3</v>
      </c>
      <c r="AY16" s="121">
        <f>('Monthly Prices (Euro)'!AZ16-'Monthly Prices (Euro)'!AY16)/'Monthly Prices (Euro)'!AY16</f>
        <v>5.1467460655040292E-2</v>
      </c>
      <c r="AZ16" s="121">
        <f>('Monthly Prices (Euro)'!BA16-'Monthly Prices (Euro)'!AZ16)/'Monthly Prices (Euro)'!AZ16</f>
        <v>6.7455501618122998E-2</v>
      </c>
      <c r="BA16" s="121">
        <f>('Monthly Prices (Euro)'!BB16-'Monthly Prices (Euro)'!BA16)/'Monthly Prices (Euro)'!BA16</f>
        <v>-7.8730459497868333E-2</v>
      </c>
      <c r="BB16" s="121">
        <f>('Monthly Prices (Euro)'!BC16-'Monthly Prices (Euro)'!BB16)/'Monthly Prices (Euro)'!BB16</f>
        <v>-9.6668037844508201E-3</v>
      </c>
      <c r="BC16" s="121">
        <f>('Monthly Prices (Euro)'!BD16-'Monthly Prices (Euro)'!BC16)/'Monthly Prices (Euro)'!BC16</f>
        <v>0.11059190031152655</v>
      </c>
      <c r="BD16" s="121">
        <f>('Monthly Prices (Euro)'!BE16-'Monthly Prices (Euro)'!BD16)/'Monthly Prices (Euro)'!BD16</f>
        <v>6.1243571762505819E-2</v>
      </c>
    </row>
    <row r="17" spans="1:56">
      <c r="A17" s="119" t="s">
        <v>141</v>
      </c>
      <c r="B17" s="119" t="s">
        <v>142</v>
      </c>
      <c r="C17" s="121">
        <v>7.0699999999999999E-2</v>
      </c>
      <c r="D17" s="121">
        <v>-2.53E-2</v>
      </c>
      <c r="E17" s="121">
        <v>0.1162</v>
      </c>
      <c r="F17" s="121">
        <v>4.6699999999999998E-2</v>
      </c>
      <c r="G17" s="121">
        <v>3.3399999999999999E-2</v>
      </c>
      <c r="H17" s="121">
        <v>2.5700000000000001E-2</v>
      </c>
      <c r="I17" s="121">
        <v>7.6899999999999996E-2</v>
      </c>
      <c r="J17" s="121">
        <v>1.7600000000000001E-2</v>
      </c>
      <c r="K17" s="121">
        <v>-7.4099999999999999E-2</v>
      </c>
      <c r="L17" s="121">
        <v>-1.41E-2</v>
      </c>
      <c r="M17" s="121">
        <v>7.0000000000000007E-2</v>
      </c>
      <c r="N17" s="121">
        <v>0.1011</v>
      </c>
      <c r="O17" s="121">
        <v>-9.9000000000000005E-2</v>
      </c>
      <c r="P17" s="121">
        <v>-4.4000000000000003E-3</v>
      </c>
      <c r="Q17" s="121">
        <v>1.5E-3</v>
      </c>
      <c r="R17" s="121">
        <v>-2.23E-2</v>
      </c>
      <c r="S17" s="121">
        <v>-1.03E-2</v>
      </c>
      <c r="T17" s="121">
        <v>-0.1085</v>
      </c>
      <c r="U17" s="121">
        <v>0.16350000000000001</v>
      </c>
      <c r="V17" s="121">
        <v>-7.17E-2</v>
      </c>
      <c r="W17" s="121">
        <v>-2.6200000000000001E-2</v>
      </c>
      <c r="X17" s="121">
        <v>8.8700000000000001E-2</v>
      </c>
      <c r="Y17" s="121">
        <v>6.3500000000000001E-2</v>
      </c>
      <c r="Z17" s="121">
        <v>-5.0200000000000002E-2</v>
      </c>
      <c r="AA17" s="121">
        <v>0.1208</v>
      </c>
      <c r="AB17" s="121">
        <v>-1.21E-2</v>
      </c>
      <c r="AC17" s="121">
        <v>3.2899999999999999E-2</v>
      </c>
      <c r="AD17" s="121">
        <v>3.32E-2</v>
      </c>
      <c r="AE17" s="121">
        <v>4.7899999999999998E-2</v>
      </c>
      <c r="AF17" s="121">
        <v>5.3199999999999997E-2</v>
      </c>
      <c r="AG17" s="121">
        <v>1.14E-2</v>
      </c>
      <c r="AH17" s="121">
        <v>-3.3500000000000002E-2</v>
      </c>
      <c r="AI17" s="121">
        <v>-3.6900000000000002E-2</v>
      </c>
      <c r="AJ17" s="121">
        <v>-6.6699999999999995E-2</v>
      </c>
      <c r="AK17" s="121">
        <v>0.1512</v>
      </c>
      <c r="AL17" s="121">
        <v>0.1027</v>
      </c>
      <c r="AM17" s="121">
        <v>-2.0899999999999998E-2</v>
      </c>
      <c r="AN17" s="121">
        <v>8.4500000000000006E-2</v>
      </c>
      <c r="AO17" s="121">
        <v>3.0200000000000001E-2</v>
      </c>
      <c r="AP17" s="121">
        <v>6.4000000000000001E-2</v>
      </c>
      <c r="AQ17" s="121">
        <v>0.1007</v>
      </c>
      <c r="AR17" s="121">
        <v>2.8299999999999999E-2</v>
      </c>
      <c r="AS17" s="121">
        <v>-1.14E-2</v>
      </c>
      <c r="AT17" s="121">
        <v>9.1999999999999998E-3</v>
      </c>
      <c r="AU17" s="121">
        <v>6.0000000000000001E-3</v>
      </c>
      <c r="AV17" s="121">
        <v>-2.06E-2</v>
      </c>
      <c r="AW17" s="121">
        <v>5.9499999999999997E-2</v>
      </c>
      <c r="AX17" s="121">
        <v>-3.4000000000000002E-2</v>
      </c>
      <c r="AY17" s="121">
        <v>1.2200000000000001E-2</v>
      </c>
      <c r="AZ17" s="121">
        <v>-2.41E-2</v>
      </c>
      <c r="BA17" s="121">
        <v>-6.4100000000000004E-2</v>
      </c>
      <c r="BB17" s="121">
        <v>-2.1999999999999999E-2</v>
      </c>
      <c r="BC17" s="121">
        <v>7.8299999999999995E-2</v>
      </c>
      <c r="BD17" s="121">
        <v>1.54E-2</v>
      </c>
    </row>
    <row r="18" spans="1:56">
      <c r="A18" s="119" t="s">
        <v>148</v>
      </c>
      <c r="B18" s="119" t="s">
        <v>149</v>
      </c>
      <c r="C18" s="121">
        <v>1.11E-2</v>
      </c>
      <c r="D18" s="121">
        <v>-5.1900000000000002E-2</v>
      </c>
      <c r="E18" s="121">
        <v>3.9300000000000002E-2</v>
      </c>
      <c r="F18" s="121">
        <v>3.5000000000000001E-3</v>
      </c>
      <c r="G18" s="121">
        <v>5.1000000000000004E-3</v>
      </c>
      <c r="H18" s="121">
        <v>-2.1899999999999999E-2</v>
      </c>
      <c r="I18" s="121">
        <v>-2.6700000000000002E-2</v>
      </c>
      <c r="J18" s="121">
        <v>2.1000000000000001E-2</v>
      </c>
      <c r="K18" s="121">
        <v>1.9599999999999999E-2</v>
      </c>
      <c r="L18" s="121">
        <v>-2.3999999999999998E-3</v>
      </c>
      <c r="M18" s="121">
        <v>-7.3499999999999996E-2</v>
      </c>
      <c r="N18" s="121">
        <v>6.7100000000000007E-2</v>
      </c>
      <c r="O18" s="121">
        <v>0.1124</v>
      </c>
      <c r="P18" s="121">
        <v>0.5151</v>
      </c>
      <c r="Q18" s="121">
        <v>0.35859999999999997</v>
      </c>
      <c r="R18" s="121">
        <v>0.1341</v>
      </c>
      <c r="S18" s="121">
        <v>-0.1061</v>
      </c>
      <c r="T18" s="121">
        <v>0.1709</v>
      </c>
      <c r="U18" s="121">
        <v>-0.192</v>
      </c>
      <c r="V18" s="121">
        <v>-0.12429999999999999</v>
      </c>
      <c r="W18" s="121">
        <v>3.5000000000000001E-3</v>
      </c>
      <c r="X18" s="121">
        <v>4.8899999999999999E-2</v>
      </c>
      <c r="Y18" s="121">
        <v>0.18360000000000001</v>
      </c>
      <c r="Z18" s="121">
        <v>-4.7600000000000003E-2</v>
      </c>
      <c r="AA18" s="121">
        <v>0.15670000000000001</v>
      </c>
      <c r="AB18" s="121">
        <v>0.1162</v>
      </c>
      <c r="AC18" s="121">
        <v>0.1411</v>
      </c>
      <c r="AD18" s="121">
        <v>-3.5799999999999998E-2</v>
      </c>
      <c r="AE18" s="121">
        <v>-9.4200000000000006E-2</v>
      </c>
      <c r="AF18" s="121">
        <v>6.2E-2</v>
      </c>
      <c r="AG18" s="121">
        <v>2.8000000000000001E-2</v>
      </c>
      <c r="AH18" s="121">
        <v>-2.29E-2</v>
      </c>
      <c r="AI18" s="121">
        <v>-2.87E-2</v>
      </c>
      <c r="AJ18" s="121">
        <v>0.1074</v>
      </c>
      <c r="AK18" s="121">
        <v>2.18E-2</v>
      </c>
      <c r="AL18" s="121">
        <v>3.95E-2</v>
      </c>
      <c r="AM18" s="121">
        <v>0.13100000000000001</v>
      </c>
      <c r="AN18" s="121">
        <v>0.30959999999999999</v>
      </c>
      <c r="AO18" s="121">
        <v>0.2228</v>
      </c>
      <c r="AP18" s="121">
        <v>-8.8000000000000005E-3</v>
      </c>
      <c r="AQ18" s="121">
        <v>3.2599999999999997E-2</v>
      </c>
      <c r="AR18" s="121">
        <v>-9.9199999999999997E-2</v>
      </c>
      <c r="AS18" s="121">
        <v>6.1600000000000002E-2</v>
      </c>
      <c r="AT18" s="121">
        <v>7.3899999999999993E-2</v>
      </c>
      <c r="AU18" s="121">
        <v>-0.10340000000000001</v>
      </c>
      <c r="AV18" s="121">
        <v>-2.2499999999999999E-2</v>
      </c>
      <c r="AW18" s="121">
        <v>0.31380000000000002</v>
      </c>
      <c r="AX18" s="121">
        <v>-1.2200000000000001E-2</v>
      </c>
      <c r="AY18" s="121">
        <v>0.22520000000000001</v>
      </c>
      <c r="AZ18" s="121">
        <v>0.3891</v>
      </c>
      <c r="BA18" s="121">
        <v>0.26479999999999998</v>
      </c>
      <c r="BB18" s="121">
        <v>0.12740000000000001</v>
      </c>
      <c r="BC18" s="121">
        <v>0.26950000000000002</v>
      </c>
      <c r="BD18" s="121">
        <v>-5.1200000000000002E-2</v>
      </c>
    </row>
    <row r="19" spans="1:56">
      <c r="A19" s="119" t="s">
        <v>154</v>
      </c>
      <c r="B19" s="119" t="s">
        <v>155</v>
      </c>
      <c r="C19" s="121">
        <v>0.06</v>
      </c>
      <c r="D19" s="121">
        <v>4.19E-2</v>
      </c>
      <c r="E19" s="121">
        <v>1.5299999999999999E-2</v>
      </c>
      <c r="F19" s="121">
        <v>1.1599999999999999E-2</v>
      </c>
      <c r="G19" s="121">
        <v>5.2999999999999999E-2</v>
      </c>
      <c r="H19" s="121">
        <v>-8.3000000000000001E-3</v>
      </c>
      <c r="I19" s="121">
        <v>-2.07E-2</v>
      </c>
      <c r="J19" s="121">
        <v>-3.6499999999999998E-2</v>
      </c>
      <c r="K19" s="121">
        <v>1.41E-2</v>
      </c>
      <c r="L19" s="121">
        <v>3.6700000000000003E-2</v>
      </c>
      <c r="M19" s="121">
        <v>-5.1700000000000003E-2</v>
      </c>
      <c r="N19" s="121">
        <v>7.1300000000000002E-2</v>
      </c>
      <c r="O19" s="121">
        <v>-2.7799999999999998E-2</v>
      </c>
      <c r="P19" s="121">
        <v>-0.1298</v>
      </c>
      <c r="Q19" s="121">
        <v>-1.6199999999999999E-2</v>
      </c>
      <c r="R19" s="121">
        <v>-2.5600000000000001E-2</v>
      </c>
      <c r="S19" s="121">
        <v>6.4699999999999994E-2</v>
      </c>
      <c r="T19" s="121">
        <v>-9.3799999999999994E-2</v>
      </c>
      <c r="U19" s="121">
        <v>0.1825</v>
      </c>
      <c r="V19" s="121">
        <v>-9.6000000000000002E-2</v>
      </c>
      <c r="W19" s="121">
        <v>-8.0600000000000005E-2</v>
      </c>
      <c r="X19" s="121">
        <v>0.13969999999999999</v>
      </c>
      <c r="Y19" s="121">
        <v>5.74E-2</v>
      </c>
      <c r="Z19" s="121">
        <v>-3.5200000000000002E-2</v>
      </c>
      <c r="AA19" s="121">
        <v>7.7100000000000002E-2</v>
      </c>
      <c r="AB19" s="121">
        <v>4.2700000000000002E-2</v>
      </c>
      <c r="AC19" s="121">
        <v>1.9E-3</v>
      </c>
      <c r="AD19" s="121">
        <v>4.8899999999999999E-2</v>
      </c>
      <c r="AE19" s="121">
        <v>-7.5800000000000006E-2</v>
      </c>
      <c r="AF19" s="121">
        <v>9.9400000000000002E-2</v>
      </c>
      <c r="AG19" s="121">
        <v>5.9200000000000003E-2</v>
      </c>
      <c r="AH19" s="121">
        <v>-7.1199999999999999E-2</v>
      </c>
      <c r="AI19" s="121">
        <v>4.8899999999999999E-2</v>
      </c>
      <c r="AJ19" s="121">
        <v>-4.3499999999999997E-2</v>
      </c>
      <c r="AK19" s="121">
        <v>0.14069999999999999</v>
      </c>
      <c r="AL19" s="121">
        <v>0.1045</v>
      </c>
      <c r="AM19" s="121">
        <v>-5.6099999999999997E-2</v>
      </c>
      <c r="AN19" s="121">
        <v>0.14349999999999999</v>
      </c>
      <c r="AO19" s="121">
        <v>4.7100000000000003E-2</v>
      </c>
      <c r="AP19" s="121">
        <v>-0.04</v>
      </c>
      <c r="AQ19" s="121">
        <v>2.3099999999999999E-2</v>
      </c>
      <c r="AR19" s="121">
        <v>-3.2599999999999997E-2</v>
      </c>
      <c r="AS19" s="121">
        <v>-1.1299999999999999E-2</v>
      </c>
      <c r="AT19" s="121">
        <v>1.6899999999999998E-2</v>
      </c>
      <c r="AU19" s="121">
        <v>-1.06E-2</v>
      </c>
      <c r="AV19" s="121">
        <v>4.4000000000000003E-3</v>
      </c>
      <c r="AW19" s="121">
        <v>-1.11E-2</v>
      </c>
      <c r="AX19" s="121">
        <v>-6.1000000000000004E-3</v>
      </c>
      <c r="AY19" s="121">
        <v>0.13819999999999999</v>
      </c>
      <c r="AZ19" s="121">
        <v>0.11849999999999999</v>
      </c>
      <c r="BA19" s="121">
        <v>-9.5899999999999999E-2</v>
      </c>
      <c r="BB19" s="121">
        <v>-5.2900000000000003E-2</v>
      </c>
      <c r="BC19" s="121">
        <v>1.9900000000000001E-2</v>
      </c>
      <c r="BD19" s="121">
        <v>-2.4899999999999999E-2</v>
      </c>
    </row>
    <row r="20" spans="1:56">
      <c r="A20" s="119" t="s">
        <v>159</v>
      </c>
      <c r="B20" s="119" t="s">
        <v>160</v>
      </c>
      <c r="C20" s="121">
        <v>2.3E-2</v>
      </c>
      <c r="D20" s="121">
        <v>-4.58E-2</v>
      </c>
      <c r="E20" s="121">
        <v>9.3399999999999997E-2</v>
      </c>
      <c r="F20" s="121">
        <v>2.9499999999999998E-2</v>
      </c>
      <c r="G20" s="121">
        <v>-9.9000000000000008E-3</v>
      </c>
      <c r="H20" s="121">
        <v>4.4499999999999998E-2</v>
      </c>
      <c r="I20" s="121">
        <v>0.1086</v>
      </c>
      <c r="J20" s="121">
        <v>3.2500000000000001E-2</v>
      </c>
      <c r="K20" s="121">
        <v>-1.72E-2</v>
      </c>
      <c r="L20" s="121">
        <v>7.4099999999999999E-2</v>
      </c>
      <c r="M20" s="121">
        <v>2.1600000000000001E-2</v>
      </c>
      <c r="N20" s="121">
        <v>4.19E-2</v>
      </c>
      <c r="O20" s="121">
        <v>-4.7800000000000002E-2</v>
      </c>
      <c r="P20" s="121">
        <v>2.7000000000000001E-3</v>
      </c>
      <c r="Q20" s="121">
        <v>3.6400000000000002E-2</v>
      </c>
      <c r="R20" s="121">
        <v>2.5000000000000001E-2</v>
      </c>
      <c r="S20" s="121">
        <v>-6.2E-2</v>
      </c>
      <c r="T20" s="121">
        <v>-3.39E-2</v>
      </c>
      <c r="U20" s="121">
        <v>0.1197</v>
      </c>
      <c r="V20" s="121">
        <v>-9.0700000000000003E-2</v>
      </c>
      <c r="W20" s="121">
        <v>-4.2799999999999998E-2</v>
      </c>
      <c r="X20" s="121">
        <v>8.4699999999999998E-2</v>
      </c>
      <c r="Y20" s="121">
        <v>-1.4200000000000001E-2</v>
      </c>
      <c r="Z20" s="121">
        <v>-3.4599999999999999E-2</v>
      </c>
      <c r="AA20" s="121">
        <v>5.4399999999999997E-2</v>
      </c>
      <c r="AB20" s="121">
        <v>4.7899999999999998E-2</v>
      </c>
      <c r="AC20" s="121">
        <v>4.1599999999999998E-2</v>
      </c>
      <c r="AD20" s="121">
        <v>2.92E-2</v>
      </c>
      <c r="AE20" s="121">
        <v>-3.1099999999999999E-2</v>
      </c>
      <c r="AF20" s="121">
        <v>4.4499999999999998E-2</v>
      </c>
      <c r="AG20" s="121">
        <v>2.5999999999999999E-3</v>
      </c>
      <c r="AH20" s="121">
        <v>-9.4999999999999998E-3</v>
      </c>
      <c r="AI20" s="121">
        <v>6.3200000000000006E-2</v>
      </c>
      <c r="AJ20" s="121">
        <v>2.8899999999999999E-2</v>
      </c>
      <c r="AK20" s="121">
        <v>6.93E-2</v>
      </c>
      <c r="AL20" s="121">
        <v>1.83E-2</v>
      </c>
      <c r="AM20" s="121">
        <v>6.5799999999999997E-2</v>
      </c>
      <c r="AN20" s="121">
        <v>5.7500000000000002E-2</v>
      </c>
      <c r="AO20" s="121">
        <v>-9.7999999999999997E-3</v>
      </c>
      <c r="AP20" s="121">
        <v>-3.39E-2</v>
      </c>
      <c r="AQ20" s="121">
        <v>4.9599999999999998E-2</v>
      </c>
      <c r="AR20" s="121">
        <v>7.0800000000000002E-2</v>
      </c>
      <c r="AS20" s="121">
        <v>1.61E-2</v>
      </c>
      <c r="AT20" s="121">
        <v>-3.2000000000000001E-2</v>
      </c>
      <c r="AU20" s="121">
        <v>4.0000000000000001E-3</v>
      </c>
      <c r="AV20" s="121">
        <v>-8.9999999999999998E-4</v>
      </c>
      <c r="AW20" s="121">
        <v>5.8400000000000001E-2</v>
      </c>
      <c r="AX20" s="121">
        <v>-1.5900000000000001E-2</v>
      </c>
      <c r="AY20" s="121">
        <v>9.5799999999999996E-2</v>
      </c>
      <c r="AZ20" s="121">
        <v>-3.8899999999999997E-2</v>
      </c>
      <c r="BA20" s="121">
        <v>0</v>
      </c>
      <c r="BB20" s="121">
        <v>3.39E-2</v>
      </c>
      <c r="BC20" s="121">
        <v>2E-3</v>
      </c>
      <c r="BD20" s="121">
        <v>-3.1E-2</v>
      </c>
    </row>
    <row r="21" spans="1:56">
      <c r="A21" s="119" t="s">
        <v>163</v>
      </c>
      <c r="B21" s="119" t="s">
        <v>164</v>
      </c>
      <c r="C21" s="121">
        <v>-5.8799999999999998E-2</v>
      </c>
      <c r="D21" s="121">
        <v>0.1235</v>
      </c>
      <c r="E21" s="121">
        <v>1.5299999999999999E-2</v>
      </c>
      <c r="F21" s="121">
        <v>7.0000000000000007E-2</v>
      </c>
      <c r="G21" s="121">
        <v>1.66E-2</v>
      </c>
      <c r="H21" s="121">
        <v>-3.15E-2</v>
      </c>
      <c r="I21" s="121">
        <v>-8.6999999999999994E-3</v>
      </c>
      <c r="J21" s="121">
        <v>1.8800000000000001E-2</v>
      </c>
      <c r="K21" s="121">
        <v>-8.0999999999999996E-3</v>
      </c>
      <c r="L21" s="121">
        <v>2.46E-2</v>
      </c>
      <c r="M21" s="121">
        <v>-8.7999999999999995E-2</v>
      </c>
      <c r="N21" s="121">
        <v>0.1106</v>
      </c>
      <c r="O21" s="121">
        <v>4.0399999999999998E-2</v>
      </c>
      <c r="P21" s="121">
        <v>-2.2100000000000002E-2</v>
      </c>
      <c r="Q21" s="121">
        <v>-1.6199999999999999E-2</v>
      </c>
      <c r="R21" s="121">
        <v>2.2800000000000001E-2</v>
      </c>
      <c r="S21" s="121">
        <v>-3.4000000000000002E-2</v>
      </c>
      <c r="T21" s="121">
        <v>-5.2600000000000001E-2</v>
      </c>
      <c r="U21" s="121">
        <v>9.9099999999999994E-2</v>
      </c>
      <c r="V21" s="121">
        <v>-1.21E-2</v>
      </c>
      <c r="W21" s="121">
        <v>-9.8400000000000001E-2</v>
      </c>
      <c r="X21" s="121">
        <v>0.12039999999999999</v>
      </c>
      <c r="Y21" s="121">
        <v>4.7899999999999998E-2</v>
      </c>
      <c r="Z21" s="121">
        <v>-3.4500000000000003E-2</v>
      </c>
      <c r="AA21" s="121">
        <v>0.1109</v>
      </c>
      <c r="AB21" s="121">
        <v>4.0500000000000001E-2</v>
      </c>
      <c r="AC21" s="121">
        <v>-1.9699999999999999E-2</v>
      </c>
      <c r="AD21" s="121">
        <v>9.0800000000000006E-2</v>
      </c>
      <c r="AE21" s="121">
        <v>-5.2400000000000002E-2</v>
      </c>
      <c r="AF21" s="121">
        <v>5.9999999999999995E-4</v>
      </c>
      <c r="AG21" s="121">
        <v>3.8E-3</v>
      </c>
      <c r="AH21" s="121">
        <v>-3.5799999999999998E-2</v>
      </c>
      <c r="AI21" s="121">
        <v>0.02</v>
      </c>
      <c r="AJ21" s="121">
        <v>-5.1000000000000004E-3</v>
      </c>
      <c r="AK21" s="121">
        <v>8.5500000000000007E-2</v>
      </c>
      <c r="AL21" s="121">
        <v>1.2500000000000001E-2</v>
      </c>
      <c r="AM21" s="121">
        <v>2.9700000000000001E-2</v>
      </c>
      <c r="AN21" s="121">
        <v>1.1299999999999999E-2</v>
      </c>
      <c r="AO21" s="121">
        <v>3.0000000000000001E-3</v>
      </c>
      <c r="AP21" s="121">
        <v>-4.2599999999999999E-2</v>
      </c>
      <c r="AQ21" s="121">
        <v>3.8100000000000002E-2</v>
      </c>
      <c r="AR21" s="121">
        <v>-0.1404</v>
      </c>
      <c r="AS21" s="121">
        <v>7.3400000000000007E-2</v>
      </c>
      <c r="AT21" s="121">
        <v>2.41E-2</v>
      </c>
      <c r="AU21" s="121">
        <v>-2.9600000000000001E-2</v>
      </c>
      <c r="AV21" s="121">
        <v>-1.18E-2</v>
      </c>
      <c r="AW21" s="121">
        <v>-2.7699999999999999E-2</v>
      </c>
      <c r="AX21" s="121">
        <v>-1.1999999999999999E-3</v>
      </c>
      <c r="AY21" s="121">
        <v>4.7699999999999999E-2</v>
      </c>
      <c r="AZ21" s="121">
        <v>6.3200000000000006E-2</v>
      </c>
      <c r="BA21" s="121">
        <v>4.6800000000000001E-2</v>
      </c>
      <c r="BB21" s="121">
        <v>8.7800000000000003E-2</v>
      </c>
      <c r="BC21" s="121">
        <v>2.6499999999999999E-2</v>
      </c>
      <c r="BD21" s="121">
        <v>-6.0000000000000001E-3</v>
      </c>
    </row>
    <row r="22" spans="1:56">
      <c r="A22" s="119" t="s">
        <v>170</v>
      </c>
      <c r="B22" s="119" t="s">
        <v>171</v>
      </c>
      <c r="C22" s="121">
        <v>-0.1237</v>
      </c>
      <c r="D22" s="121">
        <v>4.2200000000000001E-2</v>
      </c>
      <c r="E22" s="121">
        <v>7.6999999999999999E-2</v>
      </c>
      <c r="F22" s="121">
        <v>6.3399999999999998E-2</v>
      </c>
      <c r="G22" s="121">
        <v>2.46E-2</v>
      </c>
      <c r="H22" s="121">
        <v>0.03</v>
      </c>
      <c r="I22" s="121">
        <v>1.01E-2</v>
      </c>
      <c r="J22" s="121">
        <v>-1.9199999999999998E-2</v>
      </c>
      <c r="K22" s="121">
        <v>2.9000000000000001E-2</v>
      </c>
      <c r="L22" s="121">
        <v>8.0500000000000002E-2</v>
      </c>
      <c r="M22" s="121">
        <v>-8.8999999999999996E-2</v>
      </c>
      <c r="N22" s="121">
        <v>0.1221</v>
      </c>
      <c r="O22" s="121">
        <v>-0.1085</v>
      </c>
      <c r="P22" s="121">
        <v>-6.1000000000000004E-3</v>
      </c>
      <c r="Q22" s="121">
        <v>-1.1900000000000001E-2</v>
      </c>
      <c r="R22" s="121">
        <v>1.9099999999999999E-2</v>
      </c>
      <c r="S22" s="121">
        <v>-1.17E-2</v>
      </c>
      <c r="T22" s="121">
        <v>7.4999999999999997E-3</v>
      </c>
      <c r="U22" s="121">
        <v>7.8100000000000003E-2</v>
      </c>
      <c r="V22" s="121">
        <v>-4.2200000000000001E-2</v>
      </c>
      <c r="W22" s="121">
        <v>-6.3700000000000007E-2</v>
      </c>
      <c r="X22" s="121">
        <v>5.6399999999999999E-2</v>
      </c>
      <c r="Y22" s="121">
        <v>5.3900000000000003E-2</v>
      </c>
      <c r="Z22" s="121">
        <v>-4.41E-2</v>
      </c>
      <c r="AA22" s="121">
        <v>0.105</v>
      </c>
      <c r="AB22" s="121">
        <v>-2.8799999999999999E-2</v>
      </c>
      <c r="AC22" s="121">
        <v>3.1600000000000003E-2</v>
      </c>
      <c r="AD22" s="121">
        <v>4.9500000000000002E-2</v>
      </c>
      <c r="AE22" s="121">
        <v>1.83E-2</v>
      </c>
      <c r="AF22" s="121">
        <v>6.9999999999999999E-4</v>
      </c>
      <c r="AG22" s="121">
        <v>5.0700000000000002E-2</v>
      </c>
      <c r="AH22" s="121">
        <v>-2.9499999999999998E-2</v>
      </c>
      <c r="AI22" s="121">
        <v>-9.5999999999999992E-3</v>
      </c>
      <c r="AJ22" s="121">
        <v>-3.0999999999999999E-3</v>
      </c>
      <c r="AK22" s="121">
        <v>0.1167</v>
      </c>
      <c r="AL22" s="121">
        <v>3.9699999999999999E-2</v>
      </c>
      <c r="AM22" s="121">
        <v>7.2400000000000006E-2</v>
      </c>
      <c r="AN22" s="121">
        <v>-2.1499999999999998E-2</v>
      </c>
      <c r="AO22" s="121">
        <v>5.8599999999999999E-2</v>
      </c>
      <c r="AP22" s="121">
        <v>-7.85E-2</v>
      </c>
      <c r="AQ22" s="121">
        <v>8.1600000000000006E-2</v>
      </c>
      <c r="AR22" s="121">
        <v>0</v>
      </c>
      <c r="AS22" s="121">
        <v>1.32E-2</v>
      </c>
      <c r="AT22" s="121">
        <v>2.7199999999999998E-2</v>
      </c>
      <c r="AU22" s="121">
        <v>2.23E-2</v>
      </c>
      <c r="AV22" s="121">
        <v>-4.41E-2</v>
      </c>
      <c r="AW22" s="121">
        <v>7.1599999999999997E-2</v>
      </c>
      <c r="AX22" s="121">
        <v>4.1399999999999999E-2</v>
      </c>
      <c r="AY22" s="121">
        <v>1.9699999999999999E-2</v>
      </c>
      <c r="AZ22" s="121">
        <v>3.4299999999999997E-2</v>
      </c>
      <c r="BA22" s="121">
        <v>-3.8300000000000001E-2</v>
      </c>
      <c r="BB22" s="121">
        <v>4.1300000000000003E-2</v>
      </c>
      <c r="BC22" s="121">
        <v>5.2900000000000003E-2</v>
      </c>
      <c r="BD22" s="121">
        <v>9.4000000000000004E-3</v>
      </c>
    </row>
    <row r="23" spans="1:56">
      <c r="A23" s="119" t="s">
        <v>56</v>
      </c>
      <c r="B23" s="119" t="s">
        <v>57</v>
      </c>
      <c r="C23" s="121">
        <v>-1.6000000000000001E-3</v>
      </c>
      <c r="D23" s="121">
        <v>-4.65E-2</v>
      </c>
      <c r="E23" s="121">
        <v>4.8599999999999997E-2</v>
      </c>
      <c r="F23" s="121">
        <v>-1.77E-2</v>
      </c>
      <c r="G23" s="121">
        <v>4.9700000000000001E-2</v>
      </c>
      <c r="H23" s="121">
        <v>0.1171</v>
      </c>
      <c r="I23" s="121">
        <v>2.5600000000000001E-2</v>
      </c>
      <c r="J23" s="121">
        <v>4.3200000000000002E-2</v>
      </c>
      <c r="K23" s="121">
        <v>-6.9699999999999998E-2</v>
      </c>
      <c r="L23" s="121">
        <v>5.7799999999999997E-2</v>
      </c>
      <c r="M23" s="121">
        <v>3.2399999999999998E-2</v>
      </c>
      <c r="N23" s="121">
        <v>6.0499999999999998E-2</v>
      </c>
      <c r="O23" s="121">
        <v>-6.6400000000000001E-2</v>
      </c>
      <c r="P23" s="121">
        <v>-6.6E-3</v>
      </c>
      <c r="Q23" s="121">
        <v>8.3299999999999999E-2</v>
      </c>
      <c r="R23" s="121">
        <v>-1.4500000000000001E-2</v>
      </c>
      <c r="S23" s="121">
        <v>-0.1019</v>
      </c>
      <c r="T23" s="121">
        <v>4.1000000000000003E-3</v>
      </c>
      <c r="U23" s="121">
        <v>1.95E-2</v>
      </c>
      <c r="V23" s="121">
        <v>-9.7000000000000003E-3</v>
      </c>
      <c r="W23" s="121">
        <v>4.3999999999999997E-2</v>
      </c>
      <c r="X23" s="121">
        <v>5.9999999999999995E-4</v>
      </c>
      <c r="Y23" s="121">
        <v>-6.6600000000000006E-2</v>
      </c>
      <c r="Z23" s="121">
        <v>-6.2E-2</v>
      </c>
      <c r="AA23" s="121">
        <v>-2.7300000000000001E-2</v>
      </c>
      <c r="AB23" s="121">
        <v>-4.4499999999999998E-2</v>
      </c>
      <c r="AC23" s="121">
        <v>-3.3999999999999998E-3</v>
      </c>
      <c r="AD23" s="121">
        <v>8.4099999999999994E-2</v>
      </c>
      <c r="AE23" s="121">
        <v>4.0300000000000002E-2</v>
      </c>
      <c r="AF23" s="121">
        <v>-5.5100000000000003E-2</v>
      </c>
      <c r="AG23" s="121">
        <v>9.7999999999999997E-3</v>
      </c>
      <c r="AH23" s="121">
        <v>-3.7999999999999999E-2</v>
      </c>
      <c r="AI23" s="121">
        <v>-4.82E-2</v>
      </c>
      <c r="AJ23" s="121">
        <v>-6.0999999999999999E-2</v>
      </c>
      <c r="AK23" s="121">
        <v>1.9099999999999999E-2</v>
      </c>
      <c r="AL23" s="121">
        <v>6.2899999999999998E-2</v>
      </c>
      <c r="AM23" s="121">
        <v>6.0000000000000001E-3</v>
      </c>
      <c r="AN23" s="121">
        <v>-8.2799999999999999E-2</v>
      </c>
      <c r="AO23" s="121">
        <v>1.18E-2</v>
      </c>
      <c r="AP23" s="121">
        <v>-4.6399999999999997E-2</v>
      </c>
      <c r="AQ23" s="121">
        <v>4.7399999999999998E-2</v>
      </c>
      <c r="AR23" s="121">
        <v>9.9099999999999994E-2</v>
      </c>
      <c r="AS23" s="121">
        <v>0.15890000000000001</v>
      </c>
      <c r="AT23" s="121">
        <v>1.7299999999999999E-2</v>
      </c>
      <c r="AU23" s="121">
        <v>-5.91E-2</v>
      </c>
      <c r="AV23" s="121">
        <v>-8.3000000000000001E-3</v>
      </c>
      <c r="AW23" s="121">
        <v>-3.73E-2</v>
      </c>
      <c r="AX23" s="121">
        <v>-1.0200000000000001E-2</v>
      </c>
      <c r="AY23" s="121">
        <v>0.113</v>
      </c>
      <c r="AZ23" s="121">
        <v>5.5599999999999997E-2</v>
      </c>
      <c r="BA23" s="121">
        <v>-1.6400000000000001E-2</v>
      </c>
      <c r="BB23" s="121">
        <v>-5.0700000000000002E-2</v>
      </c>
      <c r="BC23" s="121">
        <v>-1.35E-2</v>
      </c>
      <c r="BD23" s="121">
        <v>-2.7799999999999998E-2</v>
      </c>
    </row>
    <row r="24" spans="1:56">
      <c r="A24" s="119" t="s">
        <v>79</v>
      </c>
      <c r="B24" s="119" t="s">
        <v>80</v>
      </c>
      <c r="C24" s="121">
        <v>3.4799999999999998E-2</v>
      </c>
      <c r="D24" s="121">
        <v>-3.44E-2</v>
      </c>
      <c r="E24" s="121">
        <v>6.1600000000000002E-2</v>
      </c>
      <c r="F24" s="121">
        <v>4.2299999999999997E-2</v>
      </c>
      <c r="G24" s="121">
        <v>5.5300000000000002E-2</v>
      </c>
      <c r="H24" s="121">
        <v>8.0199999999999994E-2</v>
      </c>
      <c r="I24" s="121">
        <v>-4.1799999999999997E-2</v>
      </c>
      <c r="J24" s="121">
        <v>3.15E-2</v>
      </c>
      <c r="K24" s="121">
        <v>5.0900000000000001E-2</v>
      </c>
      <c r="L24" s="121">
        <v>3.4000000000000002E-2</v>
      </c>
      <c r="M24" s="121">
        <v>-9.9400000000000002E-2</v>
      </c>
      <c r="N24" s="121">
        <v>6.2899999999999998E-2</v>
      </c>
      <c r="O24" s="121">
        <v>5.0000000000000001E-4</v>
      </c>
      <c r="P24" s="121">
        <v>6.6199999999999995E-2</v>
      </c>
      <c r="Q24" s="121">
        <v>0.1096</v>
      </c>
      <c r="R24" s="121">
        <v>6.0900000000000003E-2</v>
      </c>
      <c r="S24" s="121">
        <v>-3.5400000000000001E-2</v>
      </c>
      <c r="T24" s="121">
        <v>2.0500000000000001E-2</v>
      </c>
      <c r="U24" s="121">
        <v>3.1600000000000003E-2</v>
      </c>
      <c r="V24" s="121">
        <v>-4.2299999999999997E-2</v>
      </c>
      <c r="W24" s="121">
        <v>-8.14E-2</v>
      </c>
      <c r="X24" s="121">
        <v>5.21E-2</v>
      </c>
      <c r="Y24" s="121">
        <v>8.6999999999999994E-2</v>
      </c>
      <c r="Z24" s="121">
        <v>-1.9900000000000001E-2</v>
      </c>
      <c r="AA24" s="121">
        <v>-5.1799999999999999E-2</v>
      </c>
      <c r="AB24" s="121">
        <v>4.8000000000000001E-2</v>
      </c>
      <c r="AC24" s="121">
        <v>2.8000000000000001E-2</v>
      </c>
      <c r="AD24" s="121">
        <v>4.9299999999999997E-2</v>
      </c>
      <c r="AE24" s="121">
        <v>1.4E-2</v>
      </c>
      <c r="AF24" s="121">
        <v>-3.27E-2</v>
      </c>
      <c r="AG24" s="121">
        <v>-5.0000000000000001E-3</v>
      </c>
      <c r="AH24" s="121">
        <v>-4.0500000000000001E-2</v>
      </c>
      <c r="AI24" s="121">
        <v>2.8500000000000001E-2</v>
      </c>
      <c r="AJ24" s="121">
        <v>-8.09E-2</v>
      </c>
      <c r="AK24" s="121">
        <v>-3.3999999999999998E-3</v>
      </c>
      <c r="AL24" s="121">
        <v>4.2000000000000003E-2</v>
      </c>
      <c r="AM24" s="121">
        <v>6.4999999999999997E-3</v>
      </c>
      <c r="AN24" s="121">
        <v>-3.7499999999999999E-2</v>
      </c>
      <c r="AO24" s="121">
        <v>7.0599999999999996E-2</v>
      </c>
      <c r="AP24" s="121">
        <v>0.1313</v>
      </c>
      <c r="AQ24" s="121">
        <v>1.2699999999999999E-2</v>
      </c>
      <c r="AR24" s="121">
        <v>1.89E-2</v>
      </c>
      <c r="AS24" s="121">
        <v>7.7000000000000002E-3</v>
      </c>
      <c r="AT24" s="121">
        <v>7.9600000000000004E-2</v>
      </c>
      <c r="AU24" s="121">
        <v>-0.11600000000000001</v>
      </c>
      <c r="AV24" s="121">
        <v>-6.1600000000000002E-2</v>
      </c>
      <c r="AW24" s="121">
        <v>-2.2700000000000001E-2</v>
      </c>
      <c r="AX24" s="121">
        <v>-8.8999999999999999E-3</v>
      </c>
      <c r="AY24" s="121">
        <v>7.0699999999999999E-2</v>
      </c>
      <c r="AZ24" s="121">
        <v>8.4400000000000003E-2</v>
      </c>
      <c r="BA24" s="121">
        <v>-7.2999999999999995E-2</v>
      </c>
      <c r="BB24" s="121">
        <v>-6.1499999999999999E-2</v>
      </c>
      <c r="BC24" s="121">
        <v>8.3000000000000001E-3</v>
      </c>
      <c r="BD24" s="121">
        <v>-7.1999999999999995E-2</v>
      </c>
    </row>
    <row r="25" spans="1:56">
      <c r="A25" s="119" t="s">
        <v>144</v>
      </c>
      <c r="B25" s="119" t="s">
        <v>145</v>
      </c>
      <c r="C25" s="121">
        <v>-1.9699999999999999E-2</v>
      </c>
      <c r="D25" s="121">
        <v>-1.7500000000000002E-2</v>
      </c>
      <c r="E25" s="121">
        <v>0.1115</v>
      </c>
      <c r="F25" s="121">
        <v>3.5799999999999998E-2</v>
      </c>
      <c r="G25" s="121">
        <v>3.4700000000000002E-2</v>
      </c>
      <c r="H25" s="121">
        <v>1.6E-2</v>
      </c>
      <c r="I25" s="121">
        <v>-1.67E-2</v>
      </c>
      <c r="J25" s="121">
        <v>8.5000000000000006E-3</v>
      </c>
      <c r="K25" s="121">
        <v>-5.1799999999999999E-2</v>
      </c>
      <c r="L25" s="121">
        <v>4.0300000000000002E-2</v>
      </c>
      <c r="M25" s="121">
        <v>-2.9700000000000001E-2</v>
      </c>
      <c r="N25" s="121">
        <v>5.6300000000000003E-2</v>
      </c>
      <c r="O25" s="121">
        <v>4.7100000000000003E-2</v>
      </c>
      <c r="P25" s="121">
        <v>7.7999999999999996E-3</v>
      </c>
      <c r="Q25" s="121">
        <v>-1.03E-2</v>
      </c>
      <c r="R25" s="121">
        <v>9.3700000000000006E-2</v>
      </c>
      <c r="S25" s="121">
        <v>2.1600000000000001E-2</v>
      </c>
      <c r="T25" s="121">
        <v>-3.0599999999999999E-2</v>
      </c>
      <c r="U25" s="121">
        <v>8.9999999999999993E-3</v>
      </c>
      <c r="V25" s="121">
        <v>-0.15459999999999999</v>
      </c>
      <c r="W25" s="121">
        <v>-4.5999999999999999E-2</v>
      </c>
      <c r="X25" s="121">
        <v>0.1139</v>
      </c>
      <c r="Y25" s="121">
        <v>-9.7000000000000003E-3</v>
      </c>
      <c r="Z25" s="121">
        <v>3.8899999999999997E-2</v>
      </c>
      <c r="AA25" s="121">
        <v>-1.9E-3</v>
      </c>
      <c r="AB25" s="121">
        <v>-8.6999999999999994E-3</v>
      </c>
      <c r="AC25" s="121">
        <v>0.12770000000000001</v>
      </c>
      <c r="AD25" s="121">
        <v>-2.3999999999999998E-3</v>
      </c>
      <c r="AE25" s="121">
        <v>-1.5800000000000002E-2</v>
      </c>
      <c r="AF25" s="121">
        <v>3.5000000000000003E-2</v>
      </c>
      <c r="AG25" s="121">
        <v>-1.1299999999999999E-2</v>
      </c>
      <c r="AH25" s="121">
        <v>1.6E-2</v>
      </c>
      <c r="AI25" s="121">
        <v>2.8799999999999999E-2</v>
      </c>
      <c r="AJ25" s="121">
        <v>-0.1555</v>
      </c>
      <c r="AK25" s="121">
        <v>-2.8E-3</v>
      </c>
      <c r="AL25" s="121">
        <v>5.0299999999999997E-2</v>
      </c>
      <c r="AM25" s="121">
        <v>4.0099999999999997E-2</v>
      </c>
      <c r="AN25" s="121">
        <v>-5.8599999999999999E-2</v>
      </c>
      <c r="AO25" s="121">
        <v>3.49E-2</v>
      </c>
      <c r="AP25" s="121">
        <v>2.3300000000000001E-2</v>
      </c>
      <c r="AQ25" s="121">
        <v>4.4000000000000003E-3</v>
      </c>
      <c r="AR25" s="121">
        <v>2E-3</v>
      </c>
      <c r="AS25" s="121">
        <v>5.9900000000000002E-2</v>
      </c>
      <c r="AT25" s="121">
        <v>6.1600000000000002E-2</v>
      </c>
      <c r="AU25" s="121">
        <v>1.6799999999999999E-2</v>
      </c>
      <c r="AV25" s="121">
        <v>-5.6300000000000003E-2</v>
      </c>
      <c r="AW25" s="121">
        <v>-5.1700000000000003E-2</v>
      </c>
      <c r="AX25" s="121">
        <v>1.7899999999999999E-2</v>
      </c>
      <c r="AY25" s="121">
        <v>0.1137</v>
      </c>
      <c r="AZ25" s="121">
        <v>-4.0000000000000002E-4</v>
      </c>
      <c r="BA25" s="121">
        <v>-2.3400000000000001E-2</v>
      </c>
      <c r="BB25" s="121">
        <v>-5.91E-2</v>
      </c>
      <c r="BC25" s="121">
        <v>-4.7199999999999999E-2</v>
      </c>
      <c r="BD25" s="121">
        <v>-6.0699999999999997E-2</v>
      </c>
    </row>
    <row r="26" spans="1:56">
      <c r="A26" s="119" t="s">
        <v>180</v>
      </c>
      <c r="B26" s="119" t="s">
        <v>181</v>
      </c>
      <c r="C26" s="121">
        <v>2.3E-2</v>
      </c>
      <c r="D26" s="121">
        <v>-8.6900000000000005E-2</v>
      </c>
      <c r="E26" s="121">
        <v>0.1004</v>
      </c>
      <c r="F26" s="121">
        <v>1.83E-2</v>
      </c>
      <c r="G26" s="121">
        <v>2.9700000000000001E-2</v>
      </c>
      <c r="H26" s="121">
        <v>5.6899999999999999E-2</v>
      </c>
      <c r="I26" s="121">
        <v>5.1999999999999998E-3</v>
      </c>
      <c r="J26" s="121">
        <v>3.7699999999999997E-2</v>
      </c>
      <c r="K26" s="121">
        <v>-4.1099999999999998E-2</v>
      </c>
      <c r="L26" s="121">
        <v>9.4799999999999995E-2</v>
      </c>
      <c r="M26" s="121">
        <v>1.2699999999999999E-2</v>
      </c>
      <c r="N26" s="121">
        <v>6.8000000000000005E-2</v>
      </c>
      <c r="O26" s="121">
        <v>3.04E-2</v>
      </c>
      <c r="P26" s="121">
        <v>-4.7500000000000001E-2</v>
      </c>
      <c r="Q26" s="121">
        <v>5.74E-2</v>
      </c>
      <c r="R26" s="121">
        <v>9.7100000000000006E-2</v>
      </c>
      <c r="S26" s="121">
        <v>-4.1500000000000002E-2</v>
      </c>
      <c r="T26" s="121">
        <v>6.6E-3</v>
      </c>
      <c r="U26" s="121">
        <v>-6.3E-3</v>
      </c>
      <c r="V26" s="121">
        <v>-0.21740000000000001</v>
      </c>
      <c r="W26" s="121">
        <v>-6.9199999999999998E-2</v>
      </c>
      <c r="X26" s="121">
        <v>0.1164</v>
      </c>
      <c r="Y26" s="121">
        <v>-7.1999999999999998E-3</v>
      </c>
      <c r="Z26" s="121">
        <v>-3.0999999999999999E-3</v>
      </c>
      <c r="AA26" s="121">
        <v>-5.4999999999999997E-3</v>
      </c>
      <c r="AB26" s="121">
        <v>1.6500000000000001E-2</v>
      </c>
      <c r="AC26" s="121">
        <v>-1.6999999999999999E-3</v>
      </c>
      <c r="AD26" s="121">
        <v>1.1900000000000001E-2</v>
      </c>
      <c r="AE26" s="121">
        <v>-3.6299999999999999E-2</v>
      </c>
      <c r="AF26" s="121">
        <v>3.1699999999999999E-2</v>
      </c>
      <c r="AG26" s="121">
        <v>0</v>
      </c>
      <c r="AH26" s="121">
        <v>1.35E-2</v>
      </c>
      <c r="AI26" s="121">
        <v>6.1100000000000002E-2</v>
      </c>
      <c r="AJ26" s="121">
        <v>-2.76E-2</v>
      </c>
      <c r="AK26" s="121">
        <v>-7.4999999999999997E-3</v>
      </c>
      <c r="AL26" s="121">
        <v>1.7000000000000001E-2</v>
      </c>
      <c r="AM26" s="121">
        <v>9.8699999999999996E-2</v>
      </c>
      <c r="AN26" s="121">
        <v>6.8400000000000002E-2</v>
      </c>
      <c r="AO26" s="121">
        <v>2.7400000000000001E-2</v>
      </c>
      <c r="AP26" s="121">
        <v>-1.9400000000000001E-2</v>
      </c>
      <c r="AQ26" s="121">
        <v>6.6900000000000001E-2</v>
      </c>
      <c r="AR26" s="121">
        <v>-0.12959999999999999</v>
      </c>
      <c r="AS26" s="121">
        <v>-4.7999999999999996E-3</v>
      </c>
      <c r="AT26" s="121">
        <v>0.10589999999999999</v>
      </c>
      <c r="AU26" s="121">
        <v>-7.3300000000000004E-2</v>
      </c>
      <c r="AV26" s="121">
        <v>-9.5699999999999993E-2</v>
      </c>
      <c r="AW26" s="121">
        <v>-1.4200000000000001E-2</v>
      </c>
      <c r="AX26" s="121">
        <v>1.34E-2</v>
      </c>
      <c r="AY26" s="121">
        <v>3.1E-2</v>
      </c>
      <c r="AZ26" s="121">
        <v>6.9400000000000003E-2</v>
      </c>
      <c r="BA26" s="121">
        <v>-1.72E-2</v>
      </c>
      <c r="BB26" s="121">
        <v>-1E-3</v>
      </c>
      <c r="BC26" s="121">
        <v>3.73E-2</v>
      </c>
      <c r="BD26" s="121">
        <v>-9.3299999999999994E-2</v>
      </c>
    </row>
    <row r="27" spans="1:56">
      <c r="A27" s="119" t="s">
        <v>46</v>
      </c>
      <c r="B27" s="119" t="s">
        <v>47</v>
      </c>
      <c r="C27" s="121">
        <v>-3.6200000000000003E-2</v>
      </c>
      <c r="D27" s="121">
        <v>-6.6600000000000006E-2</v>
      </c>
      <c r="E27" s="121">
        <v>0.10100000000000001</v>
      </c>
      <c r="F27" s="121">
        <v>6.9099999999999995E-2</v>
      </c>
      <c r="G27" s="121">
        <v>1.5699999999999999E-2</v>
      </c>
      <c r="H27" s="121">
        <v>4.3099999999999999E-2</v>
      </c>
      <c r="I27" s="121">
        <v>1.66E-2</v>
      </c>
      <c r="J27" s="121">
        <v>2E-3</v>
      </c>
      <c r="K27" s="121">
        <v>-2.58E-2</v>
      </c>
      <c r="L27" s="121">
        <v>9.5299999999999996E-2</v>
      </c>
      <c r="M27" s="121">
        <v>-7.4000000000000003E-3</v>
      </c>
      <c r="N27" s="121">
        <v>8.6599999999999996E-2</v>
      </c>
      <c r="O27" s="121">
        <v>-7.3400000000000007E-2</v>
      </c>
      <c r="P27" s="121">
        <v>1.9400000000000001E-2</v>
      </c>
      <c r="Q27" s="121">
        <v>1.09E-2</v>
      </c>
      <c r="R27" s="121">
        <v>6.8599999999999994E-2</v>
      </c>
      <c r="S27" s="121">
        <v>-7.4099999999999999E-2</v>
      </c>
      <c r="T27" s="121">
        <v>-2.01E-2</v>
      </c>
      <c r="U27" s="121">
        <v>7.5899999999999995E-2</v>
      </c>
      <c r="V27" s="121">
        <v>-2.5499999999999998E-2</v>
      </c>
      <c r="W27" s="121">
        <v>-4.8599999999999997E-2</v>
      </c>
      <c r="X27" s="121">
        <v>-8.9999999999999993E-3</v>
      </c>
      <c r="Y27" s="121">
        <v>3.9E-2</v>
      </c>
      <c r="Z27" s="121">
        <v>-5.2200000000000003E-2</v>
      </c>
      <c r="AA27" s="121">
        <v>3.0700000000000002E-2</v>
      </c>
      <c r="AB27" s="121">
        <v>-4.58E-2</v>
      </c>
      <c r="AC27" s="121">
        <v>5.1700000000000003E-2</v>
      </c>
      <c r="AD27" s="121">
        <v>6.3700000000000007E-2</v>
      </c>
      <c r="AE27" s="121">
        <v>-4.65E-2</v>
      </c>
      <c r="AF27" s="121">
        <v>-7.1000000000000004E-3</v>
      </c>
      <c r="AG27" s="121">
        <v>1.38E-2</v>
      </c>
      <c r="AH27" s="121">
        <v>-4.4000000000000003E-3</v>
      </c>
      <c r="AI27" s="121">
        <v>-3.5499999999999997E-2</v>
      </c>
      <c r="AJ27" s="121">
        <v>-4.9399999999999999E-2</v>
      </c>
      <c r="AK27" s="121">
        <v>2.29E-2</v>
      </c>
      <c r="AL27" s="121">
        <v>7.1000000000000004E-3</v>
      </c>
      <c r="AM27" s="121">
        <v>6.1000000000000004E-3</v>
      </c>
      <c r="AN27" s="121">
        <v>-9.0300000000000005E-2</v>
      </c>
      <c r="AO27" s="121">
        <v>2.3699999999999999E-2</v>
      </c>
      <c r="AP27" s="121">
        <v>-1.2800000000000001E-2</v>
      </c>
      <c r="AQ27" s="121">
        <v>3.6700000000000003E-2</v>
      </c>
      <c r="AR27" s="121">
        <v>-2.3300000000000001E-2</v>
      </c>
      <c r="AS27" s="121">
        <v>-1.6799999999999999E-2</v>
      </c>
      <c r="AT27" s="121">
        <v>3.3700000000000001E-2</v>
      </c>
      <c r="AU27" s="121">
        <v>-6.7900000000000002E-2</v>
      </c>
      <c r="AV27" s="121">
        <v>-3.8199999999999998E-2</v>
      </c>
      <c r="AW27" s="121">
        <v>-5.3699999999999998E-2</v>
      </c>
      <c r="AX27" s="121">
        <v>-3.09E-2</v>
      </c>
      <c r="AY27" s="121">
        <v>2.8799999999999999E-2</v>
      </c>
      <c r="AZ27" s="121">
        <v>0.13450000000000001</v>
      </c>
      <c r="BA27" s="121">
        <v>5.5999999999999999E-3</v>
      </c>
      <c r="BB27" s="121">
        <v>4.1799999999999997E-2</v>
      </c>
      <c r="BC27" s="121">
        <v>2.0000000000000001E-4</v>
      </c>
      <c r="BD27" s="121">
        <v>-0.1021</v>
      </c>
    </row>
    <row r="28" spans="1:56">
      <c r="A28" s="119" t="s">
        <v>112</v>
      </c>
      <c r="B28" s="119" t="s">
        <v>113</v>
      </c>
      <c r="C28" s="121">
        <v>-2.3300000000000001E-2</v>
      </c>
      <c r="D28" s="121">
        <v>-9.1499999999999998E-2</v>
      </c>
      <c r="E28" s="121">
        <v>0.10539999999999999</v>
      </c>
      <c r="F28" s="121">
        <v>2.1499999999999998E-2</v>
      </c>
      <c r="G28" s="121">
        <v>1.95E-2</v>
      </c>
      <c r="H28" s="121">
        <v>1.9E-3</v>
      </c>
      <c r="I28" s="121">
        <v>-1.26E-2</v>
      </c>
      <c r="J28" s="121">
        <v>-2.2599999999999999E-2</v>
      </c>
      <c r="K28" s="121">
        <v>-1.1299999999999999E-2</v>
      </c>
      <c r="L28" s="121">
        <v>-5.1000000000000004E-3</v>
      </c>
      <c r="M28" s="121">
        <v>-1.4800000000000001E-2</v>
      </c>
      <c r="N28" s="121">
        <v>3.6400000000000002E-2</v>
      </c>
      <c r="O28" s="121">
        <v>-3.2800000000000003E-2</v>
      </c>
      <c r="P28" s="121">
        <v>-3.5999999999999999E-3</v>
      </c>
      <c r="Q28" s="121">
        <v>-8.5099999999999995E-2</v>
      </c>
      <c r="R28" s="121">
        <v>8.2500000000000004E-2</v>
      </c>
      <c r="S28" s="121">
        <v>2.4500000000000001E-2</v>
      </c>
      <c r="T28" s="121">
        <v>-3.9E-2</v>
      </c>
      <c r="U28" s="121">
        <v>0.10539999999999999</v>
      </c>
      <c r="V28" s="121">
        <v>-4.1300000000000003E-2</v>
      </c>
      <c r="W28" s="121">
        <v>-5.8999999999999999E-3</v>
      </c>
      <c r="X28" s="121">
        <v>2.1700000000000001E-2</v>
      </c>
      <c r="Y28" s="121">
        <v>5.04E-2</v>
      </c>
      <c r="Z28" s="121">
        <v>-1.55E-2</v>
      </c>
      <c r="AA28" s="121">
        <v>-1.32E-2</v>
      </c>
      <c r="AB28" s="121">
        <v>2.1499999999999998E-2</v>
      </c>
      <c r="AC28" s="121">
        <v>8.8000000000000005E-3</v>
      </c>
      <c r="AD28" s="121">
        <v>6.25E-2</v>
      </c>
      <c r="AE28" s="121">
        <v>-6.4199999999999993E-2</v>
      </c>
      <c r="AF28" s="121">
        <v>1.72E-2</v>
      </c>
      <c r="AG28" s="121">
        <v>2.5899999999999999E-2</v>
      </c>
      <c r="AH28" s="121">
        <v>-2.6800000000000001E-2</v>
      </c>
      <c r="AI28" s="121">
        <v>-7.4000000000000003E-3</v>
      </c>
      <c r="AJ28" s="121">
        <v>-4.6899999999999997E-2</v>
      </c>
      <c r="AK28" s="121">
        <v>-1.2800000000000001E-2</v>
      </c>
      <c r="AL28" s="121">
        <v>3.5000000000000001E-3</v>
      </c>
      <c r="AM28" s="121">
        <v>2.87E-2</v>
      </c>
      <c r="AN28" s="121">
        <v>1.09E-2</v>
      </c>
      <c r="AO28" s="121">
        <v>2.9100000000000001E-2</v>
      </c>
      <c r="AP28" s="121">
        <v>4.2900000000000001E-2</v>
      </c>
      <c r="AQ28" s="121">
        <v>4.4600000000000001E-2</v>
      </c>
      <c r="AR28" s="121">
        <v>2.07E-2</v>
      </c>
      <c r="AS28" s="121">
        <v>0.1065</v>
      </c>
      <c r="AT28" s="121">
        <v>3.4799999999999998E-2</v>
      </c>
      <c r="AU28" s="121">
        <v>-1.1999999999999999E-3</v>
      </c>
      <c r="AV28" s="121">
        <v>-3.7400000000000003E-2</v>
      </c>
      <c r="AW28" s="121">
        <v>1.8800000000000001E-2</v>
      </c>
      <c r="AX28" s="121">
        <v>-2.8000000000000001E-2</v>
      </c>
      <c r="AY28" s="121">
        <v>6.3E-3</v>
      </c>
      <c r="AZ28" s="121">
        <v>-1.01E-2</v>
      </c>
      <c r="BA28" s="121">
        <v>1.29E-2</v>
      </c>
      <c r="BB28" s="121">
        <v>1.6400000000000001E-2</v>
      </c>
      <c r="BC28" s="121">
        <v>6.6E-3</v>
      </c>
      <c r="BD28" s="121">
        <v>-7.5899999999999995E-2</v>
      </c>
    </row>
    <row r="29" spans="1:56">
      <c r="A29" s="119" t="s">
        <v>177</v>
      </c>
      <c r="B29" s="119" t="s">
        <v>178</v>
      </c>
      <c r="C29" s="121">
        <v>-6.6600000000000006E-2</v>
      </c>
      <c r="D29" s="121">
        <v>4.3799999999999999E-2</v>
      </c>
      <c r="E29" s="121">
        <v>7.9299999999999995E-2</v>
      </c>
      <c r="F29" s="121">
        <v>5.7799999999999997E-2</v>
      </c>
      <c r="G29" s="121">
        <v>7.8E-2</v>
      </c>
      <c r="H29" s="121">
        <v>2.0400000000000001E-2</v>
      </c>
      <c r="I29" s="121">
        <v>2.69E-2</v>
      </c>
      <c r="J29" s="121">
        <v>2.69E-2</v>
      </c>
      <c r="K29" s="121">
        <v>-9.9500000000000005E-2</v>
      </c>
      <c r="L29" s="121">
        <v>0.10680000000000001</v>
      </c>
      <c r="M29" s="121">
        <v>6.4999999999999997E-3</v>
      </c>
      <c r="N29" s="121">
        <v>4.8899999999999999E-2</v>
      </c>
      <c r="O29" s="121">
        <v>-9.6199999999999994E-2</v>
      </c>
      <c r="P29" s="121">
        <v>-5.8000000000000003E-2</v>
      </c>
      <c r="Q29" s="121">
        <v>2.4899999999999999E-2</v>
      </c>
      <c r="R29" s="121">
        <v>-2.7300000000000001E-2</v>
      </c>
      <c r="S29" s="121">
        <v>-5.8299999999999998E-2</v>
      </c>
      <c r="T29" s="121">
        <v>2.3E-3</v>
      </c>
      <c r="U29" s="121">
        <v>0.1178</v>
      </c>
      <c r="V29" s="121">
        <v>-6.7500000000000004E-2</v>
      </c>
      <c r="W29" s="121">
        <v>-3.7900000000000003E-2</v>
      </c>
      <c r="X29" s="121">
        <v>-3.6799999999999999E-2</v>
      </c>
      <c r="Y29" s="121">
        <v>0.1154</v>
      </c>
      <c r="Z29" s="121">
        <v>-5.9799999999999999E-2</v>
      </c>
      <c r="AA29" s="121">
        <v>0.13320000000000001</v>
      </c>
      <c r="AB29" s="121">
        <v>-7.7999999999999996E-3</v>
      </c>
      <c r="AC29" s="121">
        <v>9.64E-2</v>
      </c>
      <c r="AD29" s="121">
        <v>6.7100000000000007E-2</v>
      </c>
      <c r="AE29" s="121">
        <v>-7.8E-2</v>
      </c>
      <c r="AF29" s="121">
        <v>7.0400000000000004E-2</v>
      </c>
      <c r="AG29" s="121">
        <v>-9.1000000000000004E-3</v>
      </c>
      <c r="AH29" s="121">
        <v>-4.1099999999999998E-2</v>
      </c>
      <c r="AI29" s="121">
        <v>-3.1099999999999999E-2</v>
      </c>
      <c r="AJ29" s="121">
        <v>7.4999999999999997E-3</v>
      </c>
      <c r="AK29" s="121">
        <v>8.8099999999999998E-2</v>
      </c>
      <c r="AL29" s="121">
        <v>4.5499999999999999E-2</v>
      </c>
      <c r="AM29" s="121">
        <v>-1.32E-2</v>
      </c>
      <c r="AN29" s="121">
        <v>-6.7000000000000002E-3</v>
      </c>
      <c r="AO29" s="121">
        <v>-6.8999999999999999E-3</v>
      </c>
      <c r="AP29" s="121">
        <v>1.77E-2</v>
      </c>
      <c r="AQ29" s="121">
        <v>2.8299999999999999E-2</v>
      </c>
      <c r="AR29" s="121">
        <v>-9.2999999999999999E-2</v>
      </c>
      <c r="AS29" s="121">
        <v>-2.29E-2</v>
      </c>
      <c r="AT29" s="121">
        <v>-1.01E-2</v>
      </c>
      <c r="AU29" s="121">
        <v>1.37E-2</v>
      </c>
      <c r="AV29" s="121">
        <v>-0.14380000000000001</v>
      </c>
      <c r="AW29" s="121">
        <v>-4.53E-2</v>
      </c>
      <c r="AX29" s="121">
        <v>4.02E-2</v>
      </c>
      <c r="AY29" s="121">
        <v>4.87E-2</v>
      </c>
      <c r="AZ29" s="121">
        <v>-1.5299999999999999E-2</v>
      </c>
      <c r="BA29" s="121">
        <v>-2.8799999999999999E-2</v>
      </c>
      <c r="BB29" s="121">
        <v>0.1288</v>
      </c>
      <c r="BC29" s="121">
        <v>-2.0299999999999999E-2</v>
      </c>
      <c r="BD29" s="121">
        <v>-2.5000000000000001E-2</v>
      </c>
    </row>
    <row r="30" spans="1:56">
      <c r="A30" s="119" t="s">
        <v>189</v>
      </c>
      <c r="B30" s="119" t="s">
        <v>190</v>
      </c>
      <c r="C30" s="121">
        <f>('Monthly Prices (Euro)'!D30-'Monthly Prices (Euro)'!C30)/'Monthly Prices (Euro)'!C30</f>
        <v>-1.0330692455445226E-2</v>
      </c>
      <c r="D30" s="121">
        <f>('Monthly Prices (Euro)'!E30-'Monthly Prices (Euro)'!D30)/'Monthly Prices (Euro)'!D30</f>
        <v>-4.4127497182251813E-2</v>
      </c>
      <c r="E30" s="121">
        <f>('Monthly Prices (Euro)'!F30-'Monthly Prices (Euro)'!E30)/'Monthly Prices (Euro)'!E30</f>
        <v>0.13637550526666134</v>
      </c>
      <c r="F30" s="121">
        <f>('Monthly Prices (Euro)'!G30-'Monthly Prices (Euro)'!F30)/'Monthly Prices (Euro)'!F30</f>
        <v>-5.4091314132036189E-2</v>
      </c>
      <c r="G30" s="121">
        <f>('Monthly Prices (Euro)'!H30-'Monthly Prices (Euro)'!G30)/'Monthly Prices (Euro)'!G30</f>
        <v>2.4285942871884191E-2</v>
      </c>
      <c r="H30" s="121">
        <f>('Monthly Prices (Euro)'!I30-'Monthly Prices (Euro)'!H30)/'Monthly Prices (Euro)'!H30</f>
        <v>3.4228316529976995E-2</v>
      </c>
      <c r="I30" s="121">
        <f>('Monthly Prices (Euro)'!J30-'Monthly Prices (Euro)'!I30)/'Monthly Prices (Euro)'!I30</f>
        <v>-3.8775919023704239E-2</v>
      </c>
      <c r="J30" s="121">
        <f>('Monthly Prices (Euro)'!K30-'Monthly Prices (Euro)'!J30)/'Monthly Prices (Euro)'!J30</f>
        <v>1.2706050558460105E-2</v>
      </c>
      <c r="K30" s="121">
        <f>('Monthly Prices (Euro)'!L30-'Monthly Prices (Euro)'!K30)/'Monthly Prices (Euro)'!K30</f>
        <v>-4.7139508720318336E-2</v>
      </c>
      <c r="L30" s="121">
        <f>('Monthly Prices (Euro)'!M30-'Monthly Prices (Euro)'!L30)/'Monthly Prices (Euro)'!L30</f>
        <v>-4.46270971759157E-3</v>
      </c>
      <c r="M30" s="121">
        <f>('Monthly Prices (Euro)'!N30-'Monthly Prices (Euro)'!M30)/'Monthly Prices (Euro)'!M30</f>
        <v>-1.6057567567649075E-2</v>
      </c>
      <c r="N30" s="121">
        <f>('Monthly Prices (Euro)'!O30-'Monthly Prices (Euro)'!N30)/'Monthly Prices (Euro)'!N30</f>
        <v>9.6348471178257025E-2</v>
      </c>
      <c r="O30" s="121">
        <f>('Monthly Prices (Euro)'!P30-'Monthly Prices (Euro)'!O30)/'Monthly Prices (Euro)'!O30</f>
        <v>0.16393858684176216</v>
      </c>
      <c r="P30" s="121">
        <f>('Monthly Prices (Euro)'!Q30-'Monthly Prices (Euro)'!P30)/'Monthly Prices (Euro)'!P30</f>
        <v>3.0280714173142959E-2</v>
      </c>
      <c r="Q30" s="121">
        <f>('Monthly Prices (Euro)'!R30-'Monthly Prices (Euro)'!Q30)/'Monthly Prices (Euro)'!Q30</f>
        <v>-2.8084434085335504E-2</v>
      </c>
      <c r="R30" s="121">
        <f>('Monthly Prices (Euro)'!S30-'Monthly Prices (Euro)'!R30)/'Monthly Prices (Euro)'!R30</f>
        <v>5.4335851568693749E-2</v>
      </c>
      <c r="S30" s="121">
        <f>('Monthly Prices (Euro)'!T30-'Monthly Prices (Euro)'!S30)/'Monthly Prices (Euro)'!S30</f>
        <v>2.842680624114035E-2</v>
      </c>
      <c r="T30" s="121">
        <f>('Monthly Prices (Euro)'!U30-'Monthly Prices (Euro)'!T30)/'Monthly Prices (Euro)'!T30</f>
        <v>-5.6551656563914266E-3</v>
      </c>
      <c r="U30" s="121">
        <f>('Monthly Prices (Euro)'!V30-'Monthly Prices (Euro)'!U30)/'Monthly Prices (Euro)'!U30</f>
        <v>-6.1997499945612981E-2</v>
      </c>
      <c r="V30" s="121">
        <f>('Monthly Prices (Euro)'!W30-'Monthly Prices (Euro)'!V30)/'Monthly Prices (Euro)'!V30</f>
        <v>4.0181039417532843E-2</v>
      </c>
      <c r="W30" s="121">
        <f>('Monthly Prices (Euro)'!X30-'Monthly Prices (Euro)'!W30)/'Monthly Prices (Euro)'!W30</f>
        <v>-7.8714969891007763E-2</v>
      </c>
      <c r="X30" s="121">
        <f>('Monthly Prices (Euro)'!Y30-'Monthly Prices (Euro)'!X30)/'Monthly Prices (Euro)'!X30</f>
        <v>8.4327351690489161E-2</v>
      </c>
      <c r="Y30" s="121">
        <f>('Monthly Prices (Euro)'!Z30-'Monthly Prices (Euro)'!Y30)/'Monthly Prices (Euro)'!Y30</f>
        <v>-1.390302615388685E-2</v>
      </c>
      <c r="Z30" s="121">
        <f>('Monthly Prices (Euro)'!AA30-'Monthly Prices (Euro)'!Z30)/'Monthly Prices (Euro)'!Z30</f>
        <v>-5.5957195968994962E-2</v>
      </c>
      <c r="AA30" s="121">
        <f>('Monthly Prices (Euro)'!AB30-'Monthly Prices (Euro)'!AA30)/'Monthly Prices (Euro)'!AA30</f>
        <v>-5.3289860730900487E-2</v>
      </c>
      <c r="AB30" s="121">
        <f>('Monthly Prices (Euro)'!AC30-'Monthly Prices (Euro)'!AB30)/'Monthly Prices (Euro)'!AB30</f>
        <v>1.7408936080102633E-2</v>
      </c>
      <c r="AC30" s="121">
        <f>('Monthly Prices (Euro)'!AD30-'Monthly Prices (Euro)'!AC30)/'Monthly Prices (Euro)'!AC30</f>
        <v>-9.5356258043613071E-2</v>
      </c>
      <c r="AD30" s="121">
        <f>('Monthly Prices (Euro)'!AE30-'Monthly Prices (Euro)'!AD30)/'Monthly Prices (Euro)'!AD30</f>
        <v>3.3166716950999313E-2</v>
      </c>
      <c r="AE30" s="121">
        <f>('Monthly Prices (Euro)'!AF30-'Monthly Prices (Euro)'!AE30)/'Monthly Prices (Euro)'!AE30</f>
        <v>-0.10980970655583662</v>
      </c>
      <c r="AF30" s="121">
        <f>('Monthly Prices (Euro)'!AG30-'Monthly Prices (Euro)'!AF30)/'Monthly Prices (Euro)'!AF30</f>
        <v>2.1640762989391799E-2</v>
      </c>
      <c r="AG30" s="121">
        <f>('Monthly Prices (Euro)'!AH30-'Monthly Prices (Euro)'!AG30)/'Monthly Prices (Euro)'!AG30</f>
        <v>5.7173375464928894E-3</v>
      </c>
      <c r="AH30" s="121">
        <f>('Monthly Prices (Euro)'!AI30-'Monthly Prices (Euro)'!AH30)/'Monthly Prices (Euro)'!AH30</f>
        <v>3.7418516744914861E-3</v>
      </c>
      <c r="AI30" s="121">
        <f>('Monthly Prices (Euro)'!AJ30-'Monthly Prices (Euro)'!AI30)/'Monthly Prices (Euro)'!AI30</f>
        <v>-3.000493977391647E-2</v>
      </c>
      <c r="AJ30" s="121">
        <f>('Monthly Prices (Euro)'!AK30-'Monthly Prices (Euro)'!AJ30)/'Monthly Prices (Euro)'!AJ30</f>
        <v>-5.1779304047425742E-2</v>
      </c>
      <c r="AK30" s="121">
        <f>('Monthly Prices (Euro)'!AL30-'Monthly Prices (Euro)'!AK30)/'Monthly Prices (Euro)'!AK30</f>
        <v>3.2940886360425914E-2</v>
      </c>
      <c r="AL30" s="121">
        <f>('Monthly Prices (Euro)'!AM30-'Monthly Prices (Euro)'!AL30)/'Monthly Prices (Euro)'!AL30</f>
        <v>-9.0959545621769E-2</v>
      </c>
      <c r="AM30" s="121">
        <f>('Monthly Prices (Euro)'!AN30-'Monthly Prices (Euro)'!AM30)/'Monthly Prices (Euro)'!AM30</f>
        <v>3.5866092044479651E-2</v>
      </c>
      <c r="AN30" s="121">
        <f>('Monthly Prices (Euro)'!AO30-'Monthly Prices (Euro)'!AN30)/'Monthly Prices (Euro)'!AN30</f>
        <v>-9.2112208725450887E-4</v>
      </c>
      <c r="AO30" s="121">
        <f>('Monthly Prices (Euro)'!AP30-'Monthly Prices (Euro)'!AO30)/'Monthly Prices (Euro)'!AO30</f>
        <v>2.7440515210800681E-2</v>
      </c>
      <c r="AP30" s="121">
        <f>('Monthly Prices (Euro)'!AQ30-'Monthly Prices (Euro)'!AP30)/'Monthly Prices (Euro)'!AP30</f>
        <v>-2.2008189358003027E-2</v>
      </c>
      <c r="AQ30" s="121">
        <f>('Monthly Prices (Euro)'!AR30-'Monthly Prices (Euro)'!AQ30)/'Monthly Prices (Euro)'!AQ30</f>
        <v>3.0684199199242562E-2</v>
      </c>
      <c r="AR30" s="121">
        <f>('Monthly Prices (Euro)'!AS30-'Monthly Prices (Euro)'!AR30)/'Monthly Prices (Euro)'!AR30</f>
        <v>1.0493764948982881E-2</v>
      </c>
      <c r="AS30" s="121">
        <f>('Monthly Prices (Euro)'!AT30-'Monthly Prices (Euro)'!AS30)/'Monthly Prices (Euro)'!AS30</f>
        <v>0.13685320301729612</v>
      </c>
      <c r="AT30" s="121">
        <f>('Monthly Prices (Euro)'!AU30-'Monthly Prices (Euro)'!AT30)/'Monthly Prices (Euro)'!AT30</f>
        <v>3.3644375752981771E-2</v>
      </c>
      <c r="AU30" s="121">
        <f>('Monthly Prices (Euro)'!AV30-'Monthly Prices (Euro)'!AU30)/'Monthly Prices (Euro)'!AU30</f>
        <v>-2.9270289254625662E-2</v>
      </c>
      <c r="AV30" s="121">
        <f>('Monthly Prices (Euro)'!AW30-'Monthly Prices (Euro)'!AV30)/'Monthly Prices (Euro)'!AV30</f>
        <v>-2.3564607736683146E-2</v>
      </c>
      <c r="AW30" s="121">
        <f>('Monthly Prices (Euro)'!AX30-'Monthly Prices (Euro)'!AW30)/'Monthly Prices (Euro)'!AW30</f>
        <v>0.12677861432285761</v>
      </c>
      <c r="AX30" s="121">
        <f>('Monthly Prices (Euro)'!AY30-'Monthly Prices (Euro)'!AX30)/'Monthly Prices (Euro)'!AX30</f>
        <v>-3.2962055842181551E-2</v>
      </c>
      <c r="AY30" s="121">
        <f>('Monthly Prices (Euro)'!AZ30-'Monthly Prices (Euro)'!AY30)/'Monthly Prices (Euro)'!AY30</f>
        <v>9.8385429981609887E-2</v>
      </c>
      <c r="AZ30" s="121">
        <f>('Monthly Prices (Euro)'!BA30-'Monthly Prices (Euro)'!AZ30)/'Monthly Prices (Euro)'!AZ30</f>
        <v>-2.1052888465765501E-2</v>
      </c>
      <c r="BA30" s="121">
        <f>('Monthly Prices (Euro)'!BB30-'Monthly Prices (Euro)'!BA30)/'Monthly Prices (Euro)'!BA30</f>
        <v>1.5456880134464321E-2</v>
      </c>
      <c r="BB30" s="121">
        <f>('Monthly Prices (Euro)'!BC30-'Monthly Prices (Euro)'!BB30)/'Monthly Prices (Euro)'!BB30</f>
        <v>5.5739382393740714E-3</v>
      </c>
      <c r="BC30" s="121">
        <f>('Monthly Prices (Euro)'!BD30-'Monthly Prices (Euro)'!BC30)/'Monthly Prices (Euro)'!BC30</f>
        <v>3.4883100083503878E-2</v>
      </c>
      <c r="BD30" s="121">
        <f>('Monthly Prices (Euro)'!BE30-'Monthly Prices (Euro)'!BD30)/'Monthly Prices (Euro)'!BD30</f>
        <v>2.0364775874361453E-2</v>
      </c>
    </row>
    <row r="31" spans="1:56">
      <c r="A31" s="119" t="s">
        <v>192</v>
      </c>
      <c r="B31" s="119" t="s">
        <v>193</v>
      </c>
      <c r="C31" s="121">
        <v>2.0799999999999999E-2</v>
      </c>
      <c r="D31" s="121">
        <v>-7.4200000000000002E-2</v>
      </c>
      <c r="E31" s="121">
        <v>8.7499999999999994E-2</v>
      </c>
      <c r="F31" s="121">
        <v>-4.0500000000000001E-2</v>
      </c>
      <c r="G31" s="121">
        <v>5.5199999999999999E-2</v>
      </c>
      <c r="H31" s="121">
        <v>6.1199999999999997E-2</v>
      </c>
      <c r="I31" s="121">
        <v>4.4900000000000002E-2</v>
      </c>
      <c r="J31" s="121">
        <v>0.1075</v>
      </c>
      <c r="K31" s="121">
        <v>5.7999999999999996E-3</v>
      </c>
      <c r="L31" s="121">
        <v>-2.1100000000000001E-2</v>
      </c>
      <c r="M31" s="121">
        <v>5.3999999999999999E-2</v>
      </c>
      <c r="N31" s="121">
        <v>1.6400000000000001E-2</v>
      </c>
      <c r="O31" s="121">
        <v>-4.58E-2</v>
      </c>
      <c r="P31" s="121">
        <v>-4.4299999999999999E-2</v>
      </c>
      <c r="Q31" s="121">
        <v>5.9499999999999997E-2</v>
      </c>
      <c r="R31" s="121">
        <v>-1.72E-2</v>
      </c>
      <c r="S31" s="121">
        <v>-8.4900000000000003E-2</v>
      </c>
      <c r="T31" s="121">
        <v>-3.2899999999999999E-2</v>
      </c>
      <c r="U31" s="121">
        <v>8.1500000000000003E-2</v>
      </c>
      <c r="V31" s="121">
        <v>3.6200000000000003E-2</v>
      </c>
      <c r="W31" s="121">
        <v>-4.6199999999999998E-2</v>
      </c>
      <c r="X31" s="121">
        <v>8.09E-2</v>
      </c>
      <c r="Y31" s="121">
        <v>-1.54E-2</v>
      </c>
      <c r="Z31" s="121">
        <v>-3.5099999999999999E-2</v>
      </c>
      <c r="AA31" s="121">
        <v>2.0299999999999999E-2</v>
      </c>
      <c r="AB31" s="121">
        <v>9.6000000000000002E-2</v>
      </c>
      <c r="AC31" s="121">
        <v>4.9099999999999998E-2</v>
      </c>
      <c r="AD31" s="121">
        <v>1.0500000000000001E-2</v>
      </c>
      <c r="AE31" s="121">
        <v>-0.05</v>
      </c>
      <c r="AF31" s="121">
        <v>5.3900000000000003E-2</v>
      </c>
      <c r="AG31" s="121">
        <v>4.0000000000000001E-3</v>
      </c>
      <c r="AH31" s="121">
        <v>-2.3300000000000001E-2</v>
      </c>
      <c r="AI31" s="121">
        <v>-5.4800000000000001E-2</v>
      </c>
      <c r="AJ31" s="121">
        <v>-1.8200000000000001E-2</v>
      </c>
      <c r="AK31" s="121">
        <v>-5.1400000000000001E-2</v>
      </c>
      <c r="AL31" s="121">
        <v>-2.0500000000000001E-2</v>
      </c>
      <c r="AM31" s="121">
        <v>-2.0000000000000001E-4</v>
      </c>
      <c r="AN31" s="121">
        <v>5.8099999999999999E-2</v>
      </c>
      <c r="AO31" s="121">
        <v>7.3000000000000001E-3</v>
      </c>
      <c r="AP31" s="121">
        <v>4.9399999999999999E-2</v>
      </c>
      <c r="AQ31" s="121">
        <v>3.5000000000000001E-3</v>
      </c>
      <c r="AR31" s="121">
        <v>-3.3300000000000003E-2</v>
      </c>
      <c r="AS31" s="121">
        <v>7.9399999999999998E-2</v>
      </c>
      <c r="AT31" s="121">
        <v>6.0400000000000002E-2</v>
      </c>
      <c r="AU31" s="121">
        <v>-1E-3</v>
      </c>
      <c r="AV31" s="121">
        <v>-2.3199999999999998E-2</v>
      </c>
      <c r="AW31" s="121">
        <v>7.7200000000000005E-2</v>
      </c>
      <c r="AX31" s="121">
        <v>-3.5499999999999997E-2</v>
      </c>
      <c r="AY31" s="121">
        <v>8.48E-2</v>
      </c>
      <c r="AZ31" s="121">
        <v>-5.5999999999999999E-3</v>
      </c>
      <c r="BA31" s="121">
        <v>1.7399999999999999E-2</v>
      </c>
      <c r="BB31" s="121">
        <v>6.7100000000000007E-2</v>
      </c>
      <c r="BC31" s="121">
        <v>2.8799999999999999E-2</v>
      </c>
      <c r="BD31" s="121">
        <v>-4.5199999999999997E-2</v>
      </c>
    </row>
    <row r="32" spans="1:56">
      <c r="A32" s="119" t="s">
        <v>195</v>
      </c>
      <c r="B32" s="119" t="s">
        <v>196</v>
      </c>
      <c r="C32" s="121">
        <v>-0.11609999999999999</v>
      </c>
      <c r="D32" s="121">
        <v>0.10290000000000001</v>
      </c>
      <c r="E32" s="121">
        <v>-8.3299999999999999E-2</v>
      </c>
      <c r="F32" s="121">
        <v>-3.27E-2</v>
      </c>
      <c r="G32" s="121">
        <v>0.17549999999999999</v>
      </c>
      <c r="H32" s="121">
        <v>4.7199999999999999E-2</v>
      </c>
      <c r="I32" s="121">
        <v>-2.3099999999999999E-2</v>
      </c>
      <c r="J32" s="121">
        <v>-2.2800000000000001E-2</v>
      </c>
      <c r="K32" s="121">
        <v>-0.09</v>
      </c>
      <c r="L32" s="121">
        <v>4.0399999999999998E-2</v>
      </c>
      <c r="M32" s="121">
        <v>-0.1027</v>
      </c>
      <c r="N32" s="121">
        <v>-4.4999999999999997E-3</v>
      </c>
      <c r="O32" s="121">
        <v>-4.2099999999999999E-2</v>
      </c>
      <c r="P32" s="121">
        <v>-0.13930000000000001</v>
      </c>
      <c r="Q32" s="121">
        <v>2.0400000000000001E-2</v>
      </c>
      <c r="R32" s="121">
        <v>-0.1072</v>
      </c>
      <c r="S32" s="121">
        <v>-8.9999999999999993E-3</v>
      </c>
      <c r="T32" s="121">
        <v>-9.0200000000000002E-2</v>
      </c>
      <c r="U32" s="121">
        <v>-2.8999999999999998E-3</v>
      </c>
      <c r="V32" s="121">
        <v>-0.1181</v>
      </c>
      <c r="W32" s="121">
        <v>-0.2097</v>
      </c>
      <c r="X32" s="121">
        <v>-0.15390000000000001</v>
      </c>
      <c r="Y32" s="121">
        <v>0.24560000000000001</v>
      </c>
      <c r="Z32" s="121">
        <v>3.3700000000000001E-2</v>
      </c>
      <c r="AA32" s="121">
        <v>0.1555</v>
      </c>
      <c r="AB32" s="121">
        <v>-3.9899999999999998E-2</v>
      </c>
      <c r="AC32" s="121">
        <v>0.1447</v>
      </c>
      <c r="AD32" s="121">
        <v>-1.5100000000000001E-2</v>
      </c>
      <c r="AE32" s="121">
        <v>-4.4900000000000002E-2</v>
      </c>
      <c r="AF32" s="121">
        <v>0.17480000000000001</v>
      </c>
      <c r="AG32" s="121">
        <v>3.3099999999999997E-2</v>
      </c>
      <c r="AH32" s="121">
        <v>3.0000000000000001E-3</v>
      </c>
      <c r="AI32" s="121">
        <v>-0.1014</v>
      </c>
      <c r="AJ32" s="121">
        <v>8.2000000000000007E-3</v>
      </c>
      <c r="AK32" s="121">
        <v>0.14849999999999999</v>
      </c>
      <c r="AL32" s="121">
        <v>-4.1099999999999998E-2</v>
      </c>
      <c r="AM32" s="121">
        <v>-0.1152</v>
      </c>
      <c r="AN32" s="121">
        <v>0.14860000000000001</v>
      </c>
      <c r="AO32" s="121">
        <v>0.1047</v>
      </c>
      <c r="AP32" s="121">
        <v>9.2100000000000001E-2</v>
      </c>
      <c r="AQ32" s="121">
        <v>3.0200000000000001E-2</v>
      </c>
      <c r="AR32" s="121">
        <v>-3.7100000000000001E-2</v>
      </c>
      <c r="AS32" s="121">
        <v>3.0499999999999999E-2</v>
      </c>
      <c r="AT32" s="121">
        <v>6.1000000000000004E-3</v>
      </c>
      <c r="AU32" s="121">
        <v>2.81E-2</v>
      </c>
      <c r="AV32" s="121">
        <v>-7.4399999999999994E-2</v>
      </c>
      <c r="AW32" s="121">
        <v>1.1299999999999999E-2</v>
      </c>
      <c r="AX32" s="121">
        <v>6.2799999999999995E-2</v>
      </c>
      <c r="AY32" s="121">
        <v>7.0099999999999996E-2</v>
      </c>
      <c r="AZ32" s="121">
        <v>-3.4299999999999997E-2</v>
      </c>
      <c r="BA32" s="121">
        <v>-0.1099</v>
      </c>
      <c r="BB32" s="121">
        <v>-6.8400000000000002E-2</v>
      </c>
      <c r="BC32" s="121">
        <v>9.6799999999999997E-2</v>
      </c>
      <c r="BD32" s="121">
        <v>-0.1018</v>
      </c>
    </row>
    <row r="33" spans="1:56">
      <c r="A33" s="119" t="s">
        <v>201</v>
      </c>
      <c r="B33" s="119" t="s">
        <v>202</v>
      </c>
      <c r="C33" s="121">
        <v>3.8E-3</v>
      </c>
      <c r="D33" s="121">
        <v>0.1419</v>
      </c>
      <c r="E33" s="121">
        <v>0.14449999999999999</v>
      </c>
      <c r="F33" s="121">
        <v>-5.7999999999999996E-3</v>
      </c>
      <c r="G33" s="121">
        <v>2.7699999999999999E-2</v>
      </c>
      <c r="H33" s="121">
        <v>-6.6E-3</v>
      </c>
      <c r="I33" s="121">
        <v>-4.5999999999999999E-3</v>
      </c>
      <c r="J33" s="121">
        <v>-5.1799999999999999E-2</v>
      </c>
      <c r="K33" s="121">
        <v>7.6399999999999996E-2</v>
      </c>
      <c r="L33" s="121">
        <v>0.1157</v>
      </c>
      <c r="M33" s="121">
        <v>-2.8500000000000001E-2</v>
      </c>
      <c r="N33" s="121">
        <v>-3.2500000000000001E-2</v>
      </c>
      <c r="O33" s="121">
        <v>3.7600000000000001E-2</v>
      </c>
      <c r="P33" s="121">
        <v>-1.54E-2</v>
      </c>
      <c r="Q33" s="121">
        <v>-8.0699999999999994E-2</v>
      </c>
      <c r="R33" s="121">
        <v>3.9699999999999999E-2</v>
      </c>
      <c r="S33" s="121">
        <v>8.3900000000000002E-2</v>
      </c>
      <c r="T33" s="121">
        <v>-0.15959999999999999</v>
      </c>
      <c r="U33" s="121">
        <v>3.2899999999999999E-2</v>
      </c>
      <c r="V33" s="121">
        <v>-1.95E-2</v>
      </c>
      <c r="W33" s="121">
        <v>-8.1000000000000003E-2</v>
      </c>
      <c r="X33" s="121">
        <v>0.1313</v>
      </c>
      <c r="Y33" s="121">
        <v>0.1043</v>
      </c>
      <c r="Z33" s="121">
        <v>-4.9700000000000001E-2</v>
      </c>
      <c r="AA33" s="121">
        <v>0.11269999999999999</v>
      </c>
      <c r="AB33" s="121">
        <v>6.5699999999999995E-2</v>
      </c>
      <c r="AC33" s="121">
        <v>-2.7199999999999998E-2</v>
      </c>
      <c r="AD33" s="121">
        <v>0</v>
      </c>
      <c r="AE33" s="121">
        <v>6.83E-2</v>
      </c>
      <c r="AF33" s="121">
        <v>5.04E-2</v>
      </c>
      <c r="AG33" s="121">
        <v>-1.17E-2</v>
      </c>
      <c r="AH33" s="121">
        <v>-7.0800000000000002E-2</v>
      </c>
      <c r="AI33" s="121">
        <v>-2.7699999999999999E-2</v>
      </c>
      <c r="AJ33" s="121">
        <v>-0.1547</v>
      </c>
      <c r="AK33" s="121">
        <v>7.5800000000000006E-2</v>
      </c>
      <c r="AL33" s="121">
        <v>4.6899999999999997E-2</v>
      </c>
      <c r="AM33" s="121">
        <v>3.0000000000000001E-3</v>
      </c>
      <c r="AN33" s="121">
        <v>0.1792</v>
      </c>
      <c r="AO33" s="121">
        <v>-5.0000000000000001E-4</v>
      </c>
      <c r="AP33" s="121">
        <v>-3.9399999999999998E-2</v>
      </c>
      <c r="AQ33" s="121">
        <v>1.15E-2</v>
      </c>
      <c r="AR33" s="121">
        <v>-3.4700000000000002E-2</v>
      </c>
      <c r="AS33" s="121">
        <v>-5.3999999999999999E-2</v>
      </c>
      <c r="AT33" s="121">
        <v>2.3800000000000002E-2</v>
      </c>
      <c r="AU33" s="121">
        <v>-6.6900000000000001E-2</v>
      </c>
      <c r="AV33" s="121">
        <v>-4.2700000000000002E-2</v>
      </c>
      <c r="AW33" s="121">
        <v>-5.0200000000000002E-2</v>
      </c>
      <c r="AX33" s="121">
        <v>1.8200000000000001E-2</v>
      </c>
      <c r="AY33" s="121">
        <v>8.5900000000000004E-2</v>
      </c>
      <c r="AZ33" s="121">
        <v>1.83E-2</v>
      </c>
      <c r="BA33" s="121">
        <v>-8.5599999999999996E-2</v>
      </c>
      <c r="BB33" s="121">
        <v>-3.0099999999999998E-2</v>
      </c>
      <c r="BC33" s="121">
        <v>8.0299999999999996E-2</v>
      </c>
      <c r="BD33" s="121">
        <v>-5.9799999999999999E-2</v>
      </c>
    </row>
    <row r="34" spans="1:56">
      <c r="A34" s="119" t="s">
        <v>204</v>
      </c>
      <c r="B34" s="119" t="s">
        <v>205</v>
      </c>
      <c r="C34" s="121">
        <v>-5.9499999999999997E-2</v>
      </c>
      <c r="D34" s="121">
        <v>0.1152</v>
      </c>
      <c r="E34" s="121">
        <v>2.8899999999999999E-2</v>
      </c>
      <c r="F34" s="121">
        <v>6.6600000000000006E-2</v>
      </c>
      <c r="G34" s="121">
        <v>6.9900000000000004E-2</v>
      </c>
      <c r="H34" s="121">
        <v>-6.25E-2</v>
      </c>
      <c r="I34" s="121">
        <v>-3.7699999999999997E-2</v>
      </c>
      <c r="J34" s="121">
        <v>1.12E-2</v>
      </c>
      <c r="K34" s="121">
        <v>0.1007</v>
      </c>
      <c r="L34" s="121">
        <v>-7.0000000000000001E-3</v>
      </c>
      <c r="M34" s="121">
        <v>-0.1082</v>
      </c>
      <c r="N34" s="121">
        <v>2.4E-2</v>
      </c>
      <c r="O34" s="121">
        <v>-6.2700000000000006E-2</v>
      </c>
      <c r="P34" s="121">
        <v>-0.1174</v>
      </c>
      <c r="Q34" s="121">
        <v>-0.16189999999999999</v>
      </c>
      <c r="R34" s="121">
        <v>0.04</v>
      </c>
      <c r="S34" s="121">
        <v>0.1139</v>
      </c>
      <c r="T34" s="121">
        <v>-3.5700000000000003E-2</v>
      </c>
      <c r="U34" s="121">
        <v>9.7299999999999998E-2</v>
      </c>
      <c r="V34" s="121">
        <v>-9.0300000000000005E-2</v>
      </c>
      <c r="W34" s="121">
        <v>-1.2500000000000001E-2</v>
      </c>
      <c r="X34" s="121">
        <v>9.98E-2</v>
      </c>
      <c r="Y34" s="121">
        <v>8.3699999999999997E-2</v>
      </c>
      <c r="Z34" s="121">
        <v>-4.0000000000000002E-4</v>
      </c>
      <c r="AA34" s="121">
        <v>0.1517</v>
      </c>
      <c r="AB34" s="121">
        <v>1.6400000000000001E-2</v>
      </c>
      <c r="AC34" s="121">
        <v>6.2199999999999998E-2</v>
      </c>
      <c r="AD34" s="121">
        <v>2.8000000000000001E-2</v>
      </c>
      <c r="AE34" s="121">
        <v>4.1999999999999997E-3</v>
      </c>
      <c r="AF34" s="121">
        <v>0.1333</v>
      </c>
      <c r="AG34" s="121">
        <v>-1.83E-2</v>
      </c>
      <c r="AH34" s="121">
        <v>1.5800000000000002E-2</v>
      </c>
      <c r="AI34" s="121">
        <v>-2E-3</v>
      </c>
      <c r="AJ34" s="121">
        <v>-6.0600000000000001E-2</v>
      </c>
      <c r="AK34" s="121">
        <v>0.16220000000000001</v>
      </c>
      <c r="AL34" s="121">
        <v>4.2299999999999997E-2</v>
      </c>
      <c r="AM34" s="121">
        <v>7.1000000000000004E-3</v>
      </c>
      <c r="AN34" s="121">
        <v>3.27E-2</v>
      </c>
      <c r="AO34" s="121">
        <v>0.13800000000000001</v>
      </c>
      <c r="AP34" s="121">
        <v>-6.6000000000000003E-2</v>
      </c>
      <c r="AQ34" s="121">
        <v>1.66E-2</v>
      </c>
      <c r="AR34" s="121">
        <v>6.4299999999999996E-2</v>
      </c>
      <c r="AS34" s="121">
        <v>-3.2399999999999998E-2</v>
      </c>
      <c r="AT34" s="121">
        <v>9.1800000000000007E-2</v>
      </c>
      <c r="AU34" s="121">
        <v>8.4900000000000003E-2</v>
      </c>
      <c r="AV34" s="121">
        <v>-1.5E-3</v>
      </c>
      <c r="AW34" s="121">
        <v>-2.3E-3</v>
      </c>
      <c r="AX34" s="121">
        <v>-4.87E-2</v>
      </c>
      <c r="AY34" s="121">
        <v>6.2E-2</v>
      </c>
      <c r="AZ34" s="121">
        <v>-1.37E-2</v>
      </c>
      <c r="BA34" s="121">
        <v>-0.1183</v>
      </c>
      <c r="BB34" s="121">
        <v>4.8500000000000001E-2</v>
      </c>
      <c r="BC34" s="121">
        <v>1.0200000000000001E-2</v>
      </c>
      <c r="BD34" s="121">
        <v>-7.4200000000000002E-2</v>
      </c>
    </row>
    <row r="35" spans="1:56" ht="16.5" customHeight="1">
      <c r="A35" s="119" t="s">
        <v>210</v>
      </c>
      <c r="B35" s="119" t="s">
        <v>211</v>
      </c>
      <c r="C35" s="121">
        <v>-0.1179</v>
      </c>
      <c r="D35" s="121">
        <v>9.4399999999999998E-2</v>
      </c>
      <c r="E35" s="121">
        <v>5.0099999999999999E-2</v>
      </c>
      <c r="F35" s="121">
        <v>-6.0900000000000003E-2</v>
      </c>
      <c r="G35" s="121">
        <v>8.8900000000000007E-2</v>
      </c>
      <c r="H35" s="121">
        <v>-3.9199999999999999E-2</v>
      </c>
      <c r="I35" s="121">
        <v>-6.88E-2</v>
      </c>
      <c r="J35" s="121">
        <v>-6.3700000000000007E-2</v>
      </c>
      <c r="K35" s="121">
        <v>9.98E-2</v>
      </c>
      <c r="L35" s="121">
        <v>1.6899999999999998E-2</v>
      </c>
      <c r="M35" s="121">
        <v>-2.35E-2</v>
      </c>
      <c r="N35" s="121">
        <v>5.6000000000000001E-2</v>
      </c>
      <c r="O35" s="121">
        <v>1.5100000000000001E-2</v>
      </c>
      <c r="P35" s="121">
        <v>-9.9000000000000008E-3</v>
      </c>
      <c r="Q35" s="121">
        <v>-1.2699999999999999E-2</v>
      </c>
      <c r="R35" s="121">
        <v>2.06E-2</v>
      </c>
      <c r="S35" s="121">
        <v>-4.24E-2</v>
      </c>
      <c r="T35" s="121">
        <v>-8.09E-2</v>
      </c>
      <c r="U35" s="121">
        <v>6.6199999999999995E-2</v>
      </c>
      <c r="V35" s="121">
        <v>-7.1599999999999997E-2</v>
      </c>
      <c r="W35" s="121">
        <v>-8.9499999999999996E-2</v>
      </c>
      <c r="X35" s="121">
        <v>0.1008</v>
      </c>
      <c r="Y35" s="121">
        <v>-2.81E-2</v>
      </c>
      <c r="Z35" s="121">
        <v>-5.2900000000000003E-2</v>
      </c>
      <c r="AA35" s="121">
        <v>0.1885</v>
      </c>
      <c r="AB35" s="121">
        <v>2.9499999999999998E-2</v>
      </c>
      <c r="AC35" s="121">
        <v>3.7999999999999999E-2</v>
      </c>
      <c r="AD35" s="121">
        <v>3.3700000000000001E-2</v>
      </c>
      <c r="AE35" s="121">
        <v>4.9599999999999998E-2</v>
      </c>
      <c r="AF35" s="121">
        <v>4.19E-2</v>
      </c>
      <c r="AG35" s="121">
        <v>-5.3699999999999998E-2</v>
      </c>
      <c r="AH35" s="121">
        <v>-2.9399999999999999E-2</v>
      </c>
      <c r="AI35" s="121">
        <v>-9.5100000000000004E-2</v>
      </c>
      <c r="AJ35" s="121">
        <v>-6.0400000000000002E-2</v>
      </c>
      <c r="AK35" s="121">
        <v>0.16719999999999999</v>
      </c>
      <c r="AL35" s="121">
        <v>3.2800000000000003E-2</v>
      </c>
      <c r="AM35" s="121">
        <v>9.7000000000000003E-3</v>
      </c>
      <c r="AN35" s="121">
        <v>-0.16420000000000001</v>
      </c>
      <c r="AO35" s="121">
        <v>9.2999999999999999E-2</v>
      </c>
      <c r="AP35" s="121">
        <v>5.4000000000000003E-3</v>
      </c>
      <c r="AQ35" s="121">
        <v>9.3399999999999997E-2</v>
      </c>
      <c r="AR35" s="121">
        <v>-4.9000000000000002E-2</v>
      </c>
      <c r="AS35" s="121">
        <v>-9.9000000000000008E-3</v>
      </c>
      <c r="AT35" s="121">
        <v>3.3E-3</v>
      </c>
      <c r="AU35" s="121">
        <v>6.5299999999999997E-2</v>
      </c>
      <c r="AV35" s="121">
        <v>2.5899999999999999E-2</v>
      </c>
      <c r="AW35" s="121">
        <v>-2.7000000000000001E-3</v>
      </c>
      <c r="AX35" s="121">
        <v>2.6800000000000001E-2</v>
      </c>
      <c r="AY35" s="121">
        <v>4.8899999999999999E-2</v>
      </c>
      <c r="AZ35" s="121">
        <v>2.4199999999999999E-2</v>
      </c>
      <c r="BA35" s="121">
        <v>-3.0499999999999999E-2</v>
      </c>
      <c r="BB35" s="121">
        <v>-1.8700000000000001E-2</v>
      </c>
      <c r="BC35" s="121">
        <v>6.0699999999999997E-2</v>
      </c>
      <c r="BD35" s="121">
        <v>-2.5899999999999999E-2</v>
      </c>
    </row>
    <row r="36" spans="1:56">
      <c r="A36" s="119" t="s">
        <v>37</v>
      </c>
      <c r="B36" s="119" t="s">
        <v>38</v>
      </c>
      <c r="C36" s="121">
        <v>0.10539999999999999</v>
      </c>
      <c r="D36" s="121">
        <v>5.8900000000000001E-2</v>
      </c>
      <c r="E36" s="121">
        <v>0.111</v>
      </c>
      <c r="F36" s="121">
        <v>4.6800000000000001E-2</v>
      </c>
      <c r="G36" s="121">
        <v>1.4E-2</v>
      </c>
      <c r="H36" s="121">
        <v>5.8799999999999998E-2</v>
      </c>
      <c r="I36" s="121">
        <v>0.10290000000000001</v>
      </c>
      <c r="J36" s="121">
        <v>0.10249999999999999</v>
      </c>
      <c r="K36" s="121">
        <v>-8.3199999999999996E-2</v>
      </c>
      <c r="L36" s="121">
        <v>8.4500000000000006E-2</v>
      </c>
      <c r="M36" s="121">
        <v>1.2999999999999999E-3</v>
      </c>
      <c r="N36" s="121">
        <v>1.01E-2</v>
      </c>
      <c r="O36" s="121">
        <v>-0.15920000000000001</v>
      </c>
      <c r="P36" s="121">
        <v>7.9000000000000008E-3</v>
      </c>
      <c r="Q36" s="121">
        <v>1.8499999999999999E-2</v>
      </c>
      <c r="R36" s="121">
        <v>-0.1016</v>
      </c>
      <c r="S36" s="121">
        <v>-1.5100000000000001E-2</v>
      </c>
      <c r="T36" s="121">
        <v>-0.14949999999999999</v>
      </c>
      <c r="U36" s="121">
        <v>0.21840000000000001</v>
      </c>
      <c r="V36" s="121">
        <v>-0.12529999999999999</v>
      </c>
      <c r="W36" s="121">
        <v>-0.1053</v>
      </c>
      <c r="X36" s="121">
        <v>0.1024</v>
      </c>
      <c r="Y36" s="121">
        <v>0.17730000000000001</v>
      </c>
      <c r="Z36" s="121">
        <v>-0.1021</v>
      </c>
      <c r="AA36" s="121">
        <v>0.1961</v>
      </c>
      <c r="AB36" s="121">
        <v>-2.8799999999999999E-2</v>
      </c>
      <c r="AC36" s="121">
        <v>7.0499999999999993E-2</v>
      </c>
      <c r="AD36" s="121">
        <v>-7.9899999999999999E-2</v>
      </c>
      <c r="AE36" s="121">
        <v>0.1709</v>
      </c>
      <c r="AF36" s="121">
        <v>-1.2699999999999999E-2</v>
      </c>
      <c r="AG36" s="121">
        <v>-1.6299999999999999E-2</v>
      </c>
      <c r="AH36" s="121">
        <v>-6.5799999999999997E-2</v>
      </c>
      <c r="AI36" s="121">
        <v>-8.0299999999999996E-2</v>
      </c>
      <c r="AJ36" s="121">
        <v>1.11E-2</v>
      </c>
      <c r="AK36" s="121">
        <v>0.10489999999999999</v>
      </c>
      <c r="AL36" s="121">
        <v>9.4200000000000006E-2</v>
      </c>
      <c r="AM36" s="121">
        <v>0.1709</v>
      </c>
      <c r="AN36" s="121">
        <v>9.2499999999999999E-2</v>
      </c>
      <c r="AO36" s="121">
        <v>2.4899999999999999E-2</v>
      </c>
      <c r="AP36" s="121">
        <v>-6.4699999999999994E-2</v>
      </c>
      <c r="AQ36" s="121">
        <v>4.58E-2</v>
      </c>
      <c r="AR36" s="121">
        <v>0.10730000000000001</v>
      </c>
      <c r="AS36" s="121">
        <v>-0.1163</v>
      </c>
      <c r="AT36" s="121">
        <v>-4.53E-2</v>
      </c>
      <c r="AU36" s="121">
        <v>-8.1799999999999998E-2</v>
      </c>
      <c r="AV36" s="121">
        <v>-0.16489999999999999</v>
      </c>
      <c r="AW36" s="121">
        <v>5.9900000000000002E-2</v>
      </c>
      <c r="AX36" s="121">
        <v>3.0800000000000001E-2</v>
      </c>
      <c r="AY36" s="121">
        <v>6.4799999999999996E-2</v>
      </c>
      <c r="AZ36" s="121">
        <v>-5.8999999999999997E-2</v>
      </c>
      <c r="BA36" s="121">
        <v>-0.107</v>
      </c>
      <c r="BB36" s="121">
        <v>-3.5799999999999998E-2</v>
      </c>
      <c r="BC36" s="121">
        <v>0.1226</v>
      </c>
      <c r="BD36" s="121">
        <v>3.6200000000000003E-2</v>
      </c>
    </row>
    <row r="37" spans="1:56">
      <c r="A37" s="119" t="s">
        <v>216</v>
      </c>
      <c r="B37" s="119" t="s">
        <v>217</v>
      </c>
      <c r="C37" s="121">
        <v>5.4600000000000003E-2</v>
      </c>
      <c r="D37" s="121">
        <v>9.4399999999999998E-2</v>
      </c>
      <c r="E37" s="121">
        <v>7.7999999999999996E-3</v>
      </c>
      <c r="F37" s="121">
        <v>-7.8100000000000003E-2</v>
      </c>
      <c r="G37" s="121">
        <v>-2.8E-3</v>
      </c>
      <c r="H37" s="121">
        <v>2.07E-2</v>
      </c>
      <c r="I37" s="121">
        <v>-5.3800000000000001E-2</v>
      </c>
      <c r="J37" s="121">
        <v>0.1229</v>
      </c>
      <c r="K37" s="121">
        <v>-1.5299999999999999E-2</v>
      </c>
      <c r="L37" s="121">
        <v>0.13320000000000001</v>
      </c>
      <c r="M37" s="121">
        <v>-6.7999999999999996E-3</v>
      </c>
      <c r="N37" s="121">
        <v>1.6799999999999999E-2</v>
      </c>
      <c r="O37" s="121">
        <v>-0.10299999999999999</v>
      </c>
      <c r="P37" s="121">
        <v>-0.1678</v>
      </c>
      <c r="Q37" s="121">
        <v>1.77E-2</v>
      </c>
      <c r="R37" s="121">
        <v>-0.1172</v>
      </c>
      <c r="S37" s="121">
        <v>6.8599999999999994E-2</v>
      </c>
      <c r="T37" s="121">
        <v>-0.20280000000000001</v>
      </c>
      <c r="U37" s="121">
        <v>0.15179999999999999</v>
      </c>
      <c r="V37" s="121">
        <v>-8.6099999999999996E-2</v>
      </c>
      <c r="W37" s="121">
        <v>-8.0199999999999994E-2</v>
      </c>
      <c r="X37" s="121">
        <v>0.10290000000000001</v>
      </c>
      <c r="Y37" s="121">
        <v>0.3044</v>
      </c>
      <c r="Z37" s="121">
        <v>-0.11600000000000001</v>
      </c>
      <c r="AA37" s="121">
        <v>0.16109999999999999</v>
      </c>
      <c r="AB37" s="121">
        <v>2.23E-2</v>
      </c>
      <c r="AC37" s="121">
        <v>0.12590000000000001</v>
      </c>
      <c r="AD37" s="121">
        <v>-0.12559999999999999</v>
      </c>
      <c r="AE37" s="121">
        <v>5.6300000000000003E-2</v>
      </c>
      <c r="AF37" s="121">
        <v>8.4699999999999998E-2</v>
      </c>
      <c r="AG37" s="121">
        <v>5.8000000000000003E-2</v>
      </c>
      <c r="AH37" s="121">
        <v>-0.1729</v>
      </c>
      <c r="AI37" s="121">
        <v>-5.1499999999999997E-2</v>
      </c>
      <c r="AJ37" s="121">
        <v>-0.1188</v>
      </c>
      <c r="AK37" s="121">
        <v>0.29189999999999999</v>
      </c>
      <c r="AL37" s="121">
        <v>6.0299999999999999E-2</v>
      </c>
      <c r="AM37" s="121">
        <v>-0.1119</v>
      </c>
      <c r="AN37" s="121">
        <v>-2.9999999999999997E-4</v>
      </c>
      <c r="AO37" s="121">
        <v>-5.4199999999999998E-2</v>
      </c>
      <c r="AP37" s="121">
        <v>3.5799999999999998E-2</v>
      </c>
      <c r="AQ37" s="121">
        <v>0.13539999999999999</v>
      </c>
      <c r="AR37" s="121">
        <v>-7.3999999999999996E-2</v>
      </c>
      <c r="AS37" s="121">
        <v>-5.8900000000000001E-2</v>
      </c>
      <c r="AT37" s="121">
        <v>2.47E-2</v>
      </c>
      <c r="AU37" s="121">
        <v>-4.5600000000000002E-2</v>
      </c>
      <c r="AV37" s="121">
        <v>-7.4499999999999997E-2</v>
      </c>
      <c r="AW37" s="121">
        <v>5.2200000000000003E-2</v>
      </c>
      <c r="AX37" s="121">
        <v>2.4500000000000001E-2</v>
      </c>
      <c r="AY37" s="121">
        <v>3.5000000000000001E-3</v>
      </c>
      <c r="AZ37" s="121">
        <v>0.12620000000000001</v>
      </c>
      <c r="BA37" s="121">
        <v>-0.12670000000000001</v>
      </c>
      <c r="BB37" s="121">
        <v>-5.57E-2</v>
      </c>
      <c r="BC37" s="121">
        <v>0.18090000000000001</v>
      </c>
      <c r="BD37" s="121">
        <v>5.45E-2</v>
      </c>
    </row>
    <row r="38" spans="1:56">
      <c r="A38" s="119" t="s">
        <v>25</v>
      </c>
      <c r="B38" s="119" t="s">
        <v>26</v>
      </c>
      <c r="C38" s="121">
        <v>-2.2800000000000001E-2</v>
      </c>
      <c r="D38" s="121">
        <v>-2.2700000000000001E-2</v>
      </c>
      <c r="E38" s="121">
        <v>1.8800000000000001E-2</v>
      </c>
      <c r="F38" s="121">
        <v>0.1139</v>
      </c>
      <c r="G38" s="121">
        <v>-1.6000000000000001E-3</v>
      </c>
      <c r="H38" s="121">
        <v>3.9300000000000002E-2</v>
      </c>
      <c r="I38" s="121">
        <v>1.6400000000000001E-2</v>
      </c>
      <c r="J38" s="121">
        <v>5.16E-2</v>
      </c>
      <c r="K38" s="121">
        <v>-7.7799999999999994E-2</v>
      </c>
      <c r="L38" s="121">
        <v>6.7799999999999999E-2</v>
      </c>
      <c r="M38" s="121">
        <v>-9.1999999999999998E-2</v>
      </c>
      <c r="N38" s="121">
        <v>0.1022</v>
      </c>
      <c r="O38" s="121">
        <v>-0.1116</v>
      </c>
      <c r="P38" s="121">
        <v>-9.5399999999999999E-2</v>
      </c>
      <c r="Q38" s="121">
        <v>2.2000000000000001E-3</v>
      </c>
      <c r="R38" s="121">
        <v>-4.5900000000000003E-2</v>
      </c>
      <c r="S38" s="121">
        <v>-3.5000000000000001E-3</v>
      </c>
      <c r="T38" s="121">
        <v>-7.2700000000000001E-2</v>
      </c>
      <c r="U38" s="121">
        <v>5.2699999999999997E-2</v>
      </c>
      <c r="V38" s="121">
        <v>-6.4799999999999996E-2</v>
      </c>
      <c r="W38" s="121">
        <v>-2.4500000000000001E-2</v>
      </c>
      <c r="X38" s="121">
        <v>0.1709</v>
      </c>
      <c r="Y38" s="121">
        <v>9.0399999999999994E-2</v>
      </c>
      <c r="Z38" s="121">
        <v>-8.8900000000000007E-2</v>
      </c>
      <c r="AA38" s="121">
        <v>0.12609999999999999</v>
      </c>
      <c r="AB38" s="121">
        <v>-1.03E-2</v>
      </c>
      <c r="AC38" s="121">
        <v>8.14E-2</v>
      </c>
      <c r="AD38" s="121">
        <v>5.5800000000000002E-2</v>
      </c>
      <c r="AE38" s="121">
        <v>1.03E-2</v>
      </c>
      <c r="AF38" s="121">
        <v>2.81E-2</v>
      </c>
      <c r="AG38" s="121">
        <v>-1.04E-2</v>
      </c>
      <c r="AH38" s="121">
        <v>3.8899999999999997E-2</v>
      </c>
      <c r="AI38" s="121">
        <v>-5.1999999999999998E-2</v>
      </c>
      <c r="AJ38" s="121">
        <v>3.6900000000000002E-2</v>
      </c>
      <c r="AK38" s="121">
        <v>0.15359999999999999</v>
      </c>
      <c r="AL38" s="121">
        <v>-4.4699999999999997E-2</v>
      </c>
      <c r="AM38" s="121">
        <v>0.14710000000000001</v>
      </c>
      <c r="AN38" s="121">
        <v>8.3900000000000002E-2</v>
      </c>
      <c r="AO38" s="121">
        <v>4.1200000000000001E-2</v>
      </c>
      <c r="AP38" s="121">
        <v>-0.06</v>
      </c>
      <c r="AQ38" s="121">
        <v>2.3999999999999998E-3</v>
      </c>
      <c r="AR38" s="121">
        <v>0.1237</v>
      </c>
      <c r="AS38" s="121">
        <v>3.2500000000000001E-2</v>
      </c>
      <c r="AT38" s="121">
        <v>1.6899999999999998E-2</v>
      </c>
      <c r="AU38" s="121">
        <v>3.9199999999999999E-2</v>
      </c>
      <c r="AV38" s="121">
        <v>4.1700000000000001E-2</v>
      </c>
      <c r="AW38" s="121">
        <v>4.6399999999999997E-2</v>
      </c>
      <c r="AX38" s="121">
        <v>5.2299999999999999E-2</v>
      </c>
      <c r="AY38" s="121">
        <v>0.12889999999999999</v>
      </c>
      <c r="AZ38" s="121">
        <v>-6.0000000000000001E-3</v>
      </c>
      <c r="BA38" s="121">
        <v>-6.6000000000000003E-2</v>
      </c>
      <c r="BB38" s="121">
        <v>4.2000000000000003E-2</v>
      </c>
      <c r="BC38" s="121">
        <v>4.2299999999999997E-2</v>
      </c>
      <c r="BD38" s="121">
        <v>-3.2300000000000002E-2</v>
      </c>
    </row>
    <row r="39" spans="1:56">
      <c r="A39" s="119" t="s">
        <v>222</v>
      </c>
      <c r="B39" s="119" t="s">
        <v>223</v>
      </c>
      <c r="C39" s="121">
        <f>('Monthly Prices (Euro)'!D39-'Monthly Prices (Euro)'!C39)/'Monthly Prices (Euro)'!C39</f>
        <v>9.5466666666666616E-2</v>
      </c>
      <c r="D39" s="121">
        <f>('Monthly Prices (Euro)'!E39-'Monthly Prices (Euro)'!D39)/'Monthly Prices (Euro)'!D39</f>
        <v>8.1304771178188989E-2</v>
      </c>
      <c r="E39" s="121">
        <f>('Monthly Prices (Euro)'!F39-'Monthly Prices (Euro)'!E39)/'Monthly Prices (Euro)'!E39</f>
        <v>0.1328230526789734</v>
      </c>
      <c r="F39" s="121">
        <f>('Monthly Prices (Euro)'!G39-'Monthly Prices (Euro)'!F39)/'Monthly Prices (Euro)'!F39</f>
        <v>4.3322734499205082E-2</v>
      </c>
      <c r="G39" s="121">
        <f>('Monthly Prices (Euro)'!H39-'Monthly Prices (Euro)'!G39)/'Monthly Prices (Euro)'!G39</f>
        <v>4.4190476190476197E-2</v>
      </c>
      <c r="H39" s="121">
        <f>('Monthly Prices (Euro)'!I39-'Monthly Prices (Euro)'!H39)/'Monthly Prices (Euro)'!H39</f>
        <v>1.3133892739875938E-2</v>
      </c>
      <c r="I39" s="121">
        <f>('Monthly Prices (Euro)'!J39-'Monthly Prices (Euro)'!I39)/'Monthly Prices (Euro)'!I39</f>
        <v>8.4803745048613627E-2</v>
      </c>
      <c r="J39" s="121">
        <f>('Monthly Prices (Euro)'!K39-'Monthly Prices (Euro)'!J39)/'Monthly Prices (Euro)'!J39</f>
        <v>1.8921161825726149E-2</v>
      </c>
      <c r="K39" s="121">
        <f>('Monthly Prices (Euro)'!L39-'Monthly Prices (Euro)'!K39)/'Monthly Prices (Euro)'!K39</f>
        <v>-5.131128848346634E-2</v>
      </c>
      <c r="L39" s="121">
        <f>('Monthly Prices (Euro)'!M39-'Monthly Prices (Euro)'!L39)/'Monthly Prices (Euro)'!L39</f>
        <v>2.2664835164835168E-2</v>
      </c>
      <c r="M39" s="121">
        <f>('Monthly Prices (Euro)'!N39-'Monthly Prices (Euro)'!M39)/'Monthly Prices (Euro)'!M39</f>
        <v>-5.6749496306245845E-2</v>
      </c>
      <c r="N39" s="121">
        <f>('Monthly Prices (Euro)'!O39-'Monthly Prices (Euro)'!N39)/'Monthly Prices (Euro)'!N39</f>
        <v>0.10128159487362047</v>
      </c>
      <c r="O39" s="121">
        <f>('Monthly Prices (Euro)'!P39-'Monthly Prices (Euro)'!O39)/'Monthly Prices (Euro)'!O39</f>
        <v>-3.5881687409083547E-2</v>
      </c>
      <c r="P39" s="121">
        <f>('Monthly Prices (Euro)'!Q39-'Monthly Prices (Euro)'!P39)/'Monthly Prices (Euro)'!P39</f>
        <v>-6.2028499580888449E-2</v>
      </c>
      <c r="Q39" s="121">
        <f>('Monthly Prices (Euro)'!R39-'Monthly Prices (Euro)'!Q39)/'Monthly Prices (Euro)'!Q39</f>
        <v>-3.0026809651474525E-2</v>
      </c>
      <c r="R39" s="121">
        <f>('Monthly Prices (Euro)'!S39-'Monthly Prices (Euro)'!R39)/'Monthly Prices (Euro)'!R39</f>
        <v>3.7958356366316476E-2</v>
      </c>
      <c r="S39" s="121">
        <f>('Monthly Prices (Euro)'!T39-'Monthly Prices (Euro)'!S39)/'Monthly Prices (Euro)'!S39</f>
        <v>-2.1835611574649333E-2</v>
      </c>
      <c r="T39" s="121">
        <f>('Monthly Prices (Euro)'!U39-'Monthly Prices (Euro)'!T39)/'Monthly Prices (Euro)'!T39</f>
        <v>-0.25689655172413794</v>
      </c>
      <c r="U39" s="121">
        <f>('Monthly Prices (Euro)'!V39-'Monthly Prices (Euro)'!U39)/'Monthly Prices (Euro)'!U39</f>
        <v>0.10697276834778367</v>
      </c>
      <c r="V39" s="121">
        <f>('Monthly Prices (Euro)'!W39-'Monthly Prices (Euro)'!V39)/'Monthly Prices (Euro)'!V39</f>
        <v>-0.10976282404853836</v>
      </c>
      <c r="W39" s="121">
        <f>('Monthly Prices (Euro)'!X39-'Monthly Prices (Euro)'!W39)/'Monthly Prices (Euro)'!W39</f>
        <v>-8.1784386617100469E-2</v>
      </c>
      <c r="X39" s="121">
        <f>('Monthly Prices (Euro)'!Y39-'Monthly Prices (Euro)'!X39)/'Monthly Prices (Euro)'!X39</f>
        <v>0.11740890688259115</v>
      </c>
      <c r="Y39" s="121">
        <f>('Monthly Prices (Euro)'!Z39-'Monthly Prices (Euro)'!Y39)/'Monthly Prices (Euro)'!Y39</f>
        <v>5.6642512077294663E-2</v>
      </c>
      <c r="Z39" s="121">
        <f>('Monthly Prices (Euro)'!AA39-'Monthly Prices (Euro)'!Z39)/'Monthly Prices (Euro)'!Z39</f>
        <v>4.3547834038175817E-2</v>
      </c>
      <c r="AA39" s="121">
        <f>('Monthly Prices (Euro)'!AB39-'Monthly Prices (Euro)'!AA39)/'Monthly Prices (Euro)'!AA39</f>
        <v>0.15115005476451257</v>
      </c>
      <c r="AB39" s="121">
        <f>('Monthly Prices (Euro)'!AC39-'Monthly Prices (Euro)'!AB39)/'Monthly Prices (Euro)'!AB39</f>
        <v>7.1931493815413916E-2</v>
      </c>
      <c r="AC39" s="121">
        <f>('Monthly Prices (Euro)'!AD39-'Monthly Prices (Euro)'!AC39)/'Monthly Prices (Euro)'!AC39</f>
        <v>-7.1187644239304071E-2</v>
      </c>
      <c r="AD39" s="121">
        <f>('Monthly Prices (Euro)'!AE39-'Monthly Prices (Euro)'!AD39)/'Monthly Prices (Euro)'!AD39</f>
        <v>1.9113149847095072E-3</v>
      </c>
      <c r="AE39" s="121">
        <f>('Monthly Prices (Euro)'!AF39-'Monthly Prices (Euro)'!AE39)/'Monthly Prices (Euro)'!AE39</f>
        <v>-1.1827546737886389E-2</v>
      </c>
      <c r="AF39" s="121">
        <f>('Monthly Prices (Euro)'!AG39-'Monthly Prices (Euro)'!AF39)/'Monthly Prices (Euro)'!AF39</f>
        <v>7.5868725868725867E-2</v>
      </c>
      <c r="AG39" s="121">
        <f>('Monthly Prices (Euro)'!AH39-'Monthly Prices (Euro)'!AG39)/'Monthly Prices (Euro)'!AG39</f>
        <v>0.10317602727435853</v>
      </c>
      <c r="AH39" s="121">
        <f>('Monthly Prices (Euro)'!AI39-'Monthly Prices (Euro)'!AH39)/'Monthly Prices (Euro)'!AH39</f>
        <v>-2.1470396877033188E-2</v>
      </c>
      <c r="AI39" s="121">
        <f>('Monthly Prices (Euro)'!AJ39-'Monthly Prices (Euro)'!AI39)/'Monthly Prices (Euro)'!AI39</f>
        <v>-5.4521276595744586E-2</v>
      </c>
      <c r="AJ39" s="121">
        <f>('Monthly Prices (Euro)'!AK39-'Monthly Prices (Euro)'!AJ39)/'Monthly Prices (Euro)'!AJ39</f>
        <v>-9.6343178621659697E-2</v>
      </c>
      <c r="AK39" s="121">
        <f>('Monthly Prices (Euro)'!AL39-'Monthly Prices (Euro)'!AK39)/'Monthly Prices (Euro)'!AK39</f>
        <v>0.16361867704280164</v>
      </c>
      <c r="AL39" s="121">
        <f>('Monthly Prices (Euro)'!AM39-'Monthly Prices (Euro)'!AL39)/'Monthly Prices (Euro)'!AL39</f>
        <v>0.11452934291924417</v>
      </c>
      <c r="AM39" s="121">
        <f>('Monthly Prices (Euro)'!AN39-'Monthly Prices (Euro)'!AM39)/'Monthly Prices (Euro)'!AM39</f>
        <v>-1.2301230123012199E-2</v>
      </c>
      <c r="AN39" s="121">
        <f>('Monthly Prices (Euro)'!AO39-'Monthly Prices (Euro)'!AN39)/'Monthly Prices (Euro)'!AN39</f>
        <v>8.1409477521263651E-2</v>
      </c>
      <c r="AO39" s="121">
        <f>('Monthly Prices (Euro)'!AP39-'Monthly Prices (Euro)'!AO39)/'Monthly Prices (Euro)'!AO39</f>
        <v>1.0252808988764101E-2</v>
      </c>
      <c r="AP39" s="121">
        <f>('Monthly Prices (Euro)'!AQ39-'Monthly Prices (Euro)'!AP39)/'Monthly Prices (Euro)'!AP39</f>
        <v>3.7953565966912128E-2</v>
      </c>
      <c r="AQ39" s="121">
        <f>('Monthly Prices (Euro)'!AR39-'Monthly Prices (Euro)'!AQ39)/'Monthly Prices (Euro)'!AQ39</f>
        <v>7.9292793999464262E-2</v>
      </c>
      <c r="AR39" s="121">
        <f>('Monthly Prices (Euro)'!AS39-'Monthly Prices (Euro)'!AR39)/'Monthly Prices (Euro)'!AR39</f>
        <v>-9.8783817324398032E-2</v>
      </c>
      <c r="AS39" s="121">
        <f>('Monthly Prices (Euro)'!AT39-'Monthly Prices (Euro)'!AS39)/'Monthly Prices (Euro)'!AS39</f>
        <v>9.3913522445607175E-2</v>
      </c>
      <c r="AT39" s="121">
        <f>('Monthly Prices (Euro)'!AU39-'Monthly Prices (Euro)'!AT39)/'Monthly Prices (Euro)'!AT39</f>
        <v>-4.5317220543806573E-3</v>
      </c>
      <c r="AU39" s="121">
        <f>('Monthly Prices (Euro)'!AV39-'Monthly Prices (Euro)'!AU39)/'Monthly Prices (Euro)'!AU39</f>
        <v>3.3383915022761765E-2</v>
      </c>
      <c r="AV39" s="121">
        <f>('Monthly Prices (Euro)'!AW39-'Monthly Prices (Euro)'!AV39)/'Monthly Prices (Euro)'!AV39</f>
        <v>1.5418502202643234E-2</v>
      </c>
      <c r="AW39" s="121">
        <f>('Monthly Prices (Euro)'!AX39-'Monthly Prices (Euro)'!AW39)/'Monthly Prices (Euro)'!AW39</f>
        <v>4.0491684743311634E-2</v>
      </c>
      <c r="AX39" s="121">
        <f>('Monthly Prices (Euro)'!AY39-'Monthly Prices (Euro)'!AX39)/'Monthly Prices (Euro)'!AX39</f>
        <v>-7.4125550150567583E-3</v>
      </c>
      <c r="AY39" s="121">
        <f>('Monthly Prices (Euro)'!AZ39-'Monthly Prices (Euro)'!AY39)/'Monthly Prices (Euro)'!AY39</f>
        <v>5.6942823803967271E-2</v>
      </c>
      <c r="AZ39" s="121">
        <f>('Monthly Prices (Euro)'!BA39-'Monthly Prices (Euro)'!AZ39)/'Monthly Prices (Euro)'!AZ39</f>
        <v>6.7785383086774134E-2</v>
      </c>
      <c r="BA39" s="121">
        <f>('Monthly Prices (Euro)'!BB39-'Monthly Prices (Euro)'!BA39)/'Monthly Prices (Euro)'!BA39</f>
        <v>-5.1902398676592187E-2</v>
      </c>
      <c r="BB39" s="121">
        <f>('Monthly Prices (Euro)'!BC39-'Monthly Prices (Euro)'!BB39)/'Monthly Prices (Euro)'!BB39</f>
        <v>4.1439476553980337E-2</v>
      </c>
      <c r="BC39" s="121">
        <f>('Monthly Prices (Euro)'!BD39-'Monthly Prices (Euro)'!BC39)/'Monthly Prices (Euro)'!BC39</f>
        <v>3.4973821989528829E-2</v>
      </c>
      <c r="BD39" s="121">
        <f>('Monthly Prices (Euro)'!BE39-'Monthly Prices (Euro)'!BD39)/'Monthly Prices (Euro)'!BD39</f>
        <v>8.0938891137191122E-3</v>
      </c>
    </row>
    <row r="40" spans="1:56">
      <c r="A40" s="119" t="s">
        <v>225</v>
      </c>
      <c r="B40" s="119" t="s">
        <v>226</v>
      </c>
      <c r="C40" s="121">
        <f>('Monthly Prices (Euro)'!D40-'Monthly Prices (Euro)'!C40)/'Monthly Prices (Euro)'!C40</f>
        <v>-1.3751545117428933E-2</v>
      </c>
      <c r="D40" s="121">
        <f>('Monthly Prices (Euro)'!E40-'Monthly Prices (Euro)'!D40)/'Monthly Prices (Euro)'!D40</f>
        <v>6.1099796334012309E-2</v>
      </c>
      <c r="E40" s="121">
        <f>('Monthly Prices (Euro)'!F40-'Monthly Prices (Euro)'!E40)/'Monthly Prices (Euro)'!E40</f>
        <v>4.5917614055809824E-2</v>
      </c>
      <c r="F40" s="121">
        <f>('Monthly Prices (Euro)'!G40-'Monthly Prices (Euro)'!F40)/'Monthly Prices (Euro)'!F40</f>
        <v>-5.3077357425183581E-2</v>
      </c>
      <c r="G40" s="121">
        <f>('Monthly Prices (Euro)'!H40-'Monthly Prices (Euro)'!G40)/'Monthly Prices (Euro)'!G40</f>
        <v>-6.2611806797853563E-3</v>
      </c>
      <c r="H40" s="121">
        <f>('Monthly Prices (Euro)'!I40-'Monthly Prices (Euro)'!H40)/'Monthly Prices (Euro)'!H40</f>
        <v>-3.3003300330032835E-3</v>
      </c>
      <c r="I40" s="121">
        <f>('Monthly Prices (Euro)'!J40-'Monthly Prices (Euro)'!I40)/'Monthly Prices (Euro)'!I40</f>
        <v>-3.3112582781456784E-3</v>
      </c>
      <c r="J40" s="121">
        <f>('Monthly Prices (Euro)'!K40-'Monthly Prices (Euro)'!J40)/'Monthly Prices (Euro)'!J40</f>
        <v>-1.057082452431294E-2</v>
      </c>
      <c r="K40" s="121">
        <f>('Monthly Prices (Euro)'!L40-'Monthly Prices (Euro)'!K40)/'Monthly Prices (Euro)'!K40</f>
        <v>5.0366300366300109E-3</v>
      </c>
      <c r="L40" s="121">
        <f>('Monthly Prices (Euro)'!M40-'Monthly Prices (Euro)'!L40)/'Monthly Prices (Euro)'!L40</f>
        <v>-5.4214123006833613E-2</v>
      </c>
      <c r="M40" s="121">
        <f>('Monthly Prices (Euro)'!N40-'Monthly Prices (Euro)'!M40)/'Monthly Prices (Euro)'!M40</f>
        <v>-7.0648683365446344E-2</v>
      </c>
      <c r="N40" s="121">
        <f>('Monthly Prices (Euro)'!O40-'Monthly Prices (Euro)'!N40)/'Monthly Prices (Euro)'!N40</f>
        <v>6.7380787836903905E-2</v>
      </c>
      <c r="O40" s="121">
        <f>('Monthly Prices (Euro)'!P40-'Monthly Prices (Euro)'!O40)/'Monthly Prices (Euro)'!O40</f>
        <v>9.2910326966655785E-2</v>
      </c>
      <c r="P40" s="121">
        <f>('Monthly Prices (Euro)'!Q40-'Monthly Prices (Euro)'!P40)/'Monthly Prices (Euro)'!P40</f>
        <v>-0.1224822274881516</v>
      </c>
      <c r="Q40" s="121">
        <f>('Monthly Prices (Euro)'!R40-'Monthly Prices (Euro)'!Q40)/'Monthly Prices (Euro)'!Q40</f>
        <v>-0.12641350210970467</v>
      </c>
      <c r="R40" s="121">
        <f>('Monthly Prices (Euro)'!S40-'Monthly Prices (Euro)'!R40)/'Monthly Prices (Euro)'!R40</f>
        <v>-2.6081916537867109E-2</v>
      </c>
      <c r="S40" s="121">
        <f>('Monthly Prices (Euro)'!T40-'Monthly Prices (Euro)'!S40)/'Monthly Prices (Euro)'!S40</f>
        <v>1.7456853798849488E-2</v>
      </c>
      <c r="T40" s="121">
        <f>('Monthly Prices (Euro)'!U40-'Monthly Prices (Euro)'!T40)/'Monthly Prices (Euro)'!T40</f>
        <v>-0.19038798986157146</v>
      </c>
      <c r="U40" s="121">
        <f>('Monthly Prices (Euro)'!V40-'Monthly Prices (Euro)'!U40)/'Monthly Prices (Euro)'!U40</f>
        <v>4.5514750150511755E-2</v>
      </c>
      <c r="V40" s="121">
        <f>('Monthly Prices (Euro)'!W40-'Monthly Prices (Euro)'!V40)/'Monthly Prices (Euro)'!V40</f>
        <v>-3.0980076010595391E-2</v>
      </c>
      <c r="W40" s="121">
        <f>('Monthly Prices (Euro)'!X40-'Monthly Prices (Euro)'!W40)/'Monthly Prices (Euro)'!W40</f>
        <v>-5.8711671024482978E-2</v>
      </c>
      <c r="X40" s="121">
        <f>('Monthly Prices (Euro)'!Y40-'Monthly Prices (Euro)'!X40)/'Monthly Prices (Euro)'!X40</f>
        <v>0.14734848484848487</v>
      </c>
      <c r="Y40" s="121">
        <f>('Monthly Prices (Euro)'!Z40-'Monthly Prices (Euro)'!Y40)/'Monthly Prices (Euro)'!Y40</f>
        <v>6.7789149334213678E-2</v>
      </c>
      <c r="Z40" s="121">
        <f>('Monthly Prices (Euro)'!AA40-'Monthly Prices (Euro)'!Z40)/'Monthly Prices (Euro)'!Z40</f>
        <v>-4.3800886323817373E-2</v>
      </c>
      <c r="AA40" s="121">
        <f>('Monthly Prices (Euro)'!AB40-'Monthly Prices (Euro)'!AA40)/'Monthly Prices (Euro)'!AA40</f>
        <v>0.12955378314291868</v>
      </c>
      <c r="AB40" s="121">
        <f>('Monthly Prices (Euro)'!AC40-'Monthly Prices (Euro)'!AB40)/'Monthly Prices (Euro)'!AB40</f>
        <v>-7.4904580152671707E-2</v>
      </c>
      <c r="AC40" s="121">
        <f>('Monthly Prices (Euro)'!AD40-'Monthly Prices (Euro)'!AC40)/'Monthly Prices (Euro)'!AC40</f>
        <v>-2.3723568849923051E-3</v>
      </c>
      <c r="AD40" s="121">
        <f>('Monthly Prices (Euro)'!AE40-'Monthly Prices (Euro)'!AD40)/'Monthly Prices (Euro)'!AD40</f>
        <v>-3.1224152191894086E-2</v>
      </c>
      <c r="AE40" s="121">
        <f>('Monthly Prices (Euro)'!AF40-'Monthly Prices (Euro)'!AE40)/'Monthly Prices (Euro)'!AE40</f>
        <v>-5.1974386339381048E-2</v>
      </c>
      <c r="AF40" s="121">
        <f>('Monthly Prices (Euro)'!AG40-'Monthly Prices (Euro)'!AF40)/'Monthly Prices (Euro)'!AF40</f>
        <v>1.238320387256551E-3</v>
      </c>
      <c r="AG40" s="121">
        <f>('Monthly Prices (Euro)'!AH40-'Monthly Prices (Euro)'!AG40)/'Monthly Prices (Euro)'!AG40</f>
        <v>9.6694400719586335E-2</v>
      </c>
      <c r="AH40" s="121">
        <f>('Monthly Prices (Euro)'!AI40-'Monthly Prices (Euro)'!AH40)/'Monthly Prices (Euro)'!AH40</f>
        <v>-4.0598728726676317E-2</v>
      </c>
      <c r="AI40" s="121">
        <f>('Monthly Prices (Euro)'!AJ40-'Monthly Prices (Euro)'!AI40)/'Monthly Prices (Euro)'!AI40</f>
        <v>-8.206881812353059E-2</v>
      </c>
      <c r="AJ40" s="121">
        <f>('Monthly Prices (Euro)'!AK40-'Monthly Prices (Euro)'!AJ40)/'Monthly Prices (Euro)'!AJ40</f>
        <v>1.3620488940628492E-2</v>
      </c>
      <c r="AK40" s="121">
        <f>('Monthly Prices (Euro)'!AL40-'Monthly Prices (Euro)'!AK40)/'Monthly Prices (Euro)'!AK40</f>
        <v>-1.9524520500746396E-2</v>
      </c>
      <c r="AL40" s="121">
        <f>('Monthly Prices (Euro)'!AM40-'Monthly Prices (Euro)'!AL40)/'Monthly Prices (Euro)'!AL40</f>
        <v>0.14279020733278666</v>
      </c>
      <c r="AM40" s="121">
        <f>('Monthly Prices (Euro)'!AN40-'Monthly Prices (Euro)'!AM40)/'Monthly Prices (Euro)'!AM40</f>
        <v>-8.8560885608856096E-2</v>
      </c>
      <c r="AN40" s="121">
        <f>('Monthly Prices (Euro)'!AO40-'Monthly Prices (Euro)'!AN40)/'Monthly Prices (Euro)'!AN40</f>
        <v>5.8816914080072016E-2</v>
      </c>
      <c r="AO40" s="121">
        <f>('Monthly Prices (Euro)'!AP40-'Monthly Prices (Euro)'!AO40)/'Monthly Prices (Euro)'!AO40</f>
        <v>0.12437599575146036</v>
      </c>
      <c r="AP40" s="121">
        <f>('Monthly Prices (Euro)'!AQ40-'Monthly Prices (Euro)'!AP40)/'Monthly Prices (Euro)'!AP40</f>
        <v>-7.1320612129227259E-2</v>
      </c>
      <c r="AQ40" s="121">
        <f>('Monthly Prices (Euro)'!AR40-'Monthly Prices (Euro)'!AQ40)/'Monthly Prices (Euro)'!AQ40</f>
        <v>-1.515613874478699E-2</v>
      </c>
      <c r="AR40" s="121">
        <f>('Monthly Prices (Euro)'!AS40-'Monthly Prices (Euro)'!AR40)/'Monthly Prices (Euro)'!AR40</f>
        <v>-6.6618467258830708E-2</v>
      </c>
      <c r="AS40" s="121">
        <f>('Monthly Prices (Euro)'!AT40-'Monthly Prices (Euro)'!AS40)/'Monthly Prices (Euro)'!AS40</f>
        <v>-4.6143631736195657E-2</v>
      </c>
      <c r="AT40" s="121">
        <f>('Monthly Prices (Euro)'!AU40-'Monthly Prices (Euro)'!AT40)/'Monthly Prices (Euro)'!AT40</f>
        <v>6.3805104408352672E-2</v>
      </c>
      <c r="AU40" s="121">
        <f>('Monthly Prices (Euro)'!AV40-'Monthly Prices (Euro)'!AU40)/'Monthly Prices (Euro)'!AU40</f>
        <v>3.7186477644492871E-2</v>
      </c>
      <c r="AV40" s="121">
        <f>('Monthly Prices (Euro)'!AW40-'Monthly Prices (Euro)'!AV40)/'Monthly Prices (Euro)'!AV40</f>
        <v>-6.1192303648407033E-2</v>
      </c>
      <c r="AW40" s="121">
        <f>('Monthly Prices (Euro)'!AX40-'Monthly Prices (Euro)'!AW40)/'Monthly Prices (Euro)'!AW40</f>
        <v>-4.9837607794825878E-2</v>
      </c>
      <c r="AX40" s="121">
        <f>('Monthly Prices (Euro)'!AY40-'Monthly Prices (Euro)'!AX40)/'Monthly Prices (Euro)'!AX40</f>
        <v>9.4295143800092278E-4</v>
      </c>
      <c r="AY40" s="121">
        <f>('Monthly Prices (Euro)'!AZ40-'Monthly Prices (Euro)'!AY40)/'Monthly Prices (Euro)'!AY40</f>
        <v>9.7739048516250551E-2</v>
      </c>
      <c r="AZ40" s="121">
        <f>('Monthly Prices (Euro)'!BA40-'Monthly Prices (Euro)'!AZ40)/'Monthly Prices (Euro)'!AZ40</f>
        <v>5.578202102553103E-2</v>
      </c>
      <c r="BA40" s="121">
        <f>('Monthly Prices (Euro)'!BB40-'Monthly Prices (Euro)'!BA40)/'Monthly Prices (Euro)'!BA40</f>
        <v>-6.7364356838040998E-2</v>
      </c>
      <c r="BB40" s="121">
        <f>('Monthly Prices (Euro)'!BC40-'Monthly Prices (Euro)'!BB40)/'Monthly Prices (Euro)'!BB40</f>
        <v>-2.7562915350256029E-2</v>
      </c>
      <c r="BC40" s="121">
        <f>('Monthly Prices (Euro)'!BD40-'Monthly Prices (Euro)'!BC40)/'Monthly Prices (Euro)'!BC40</f>
        <v>-4.9966390320412363E-2</v>
      </c>
      <c r="BD40" s="121">
        <f>('Monthly Prices (Euro)'!BE40-'Monthly Prices (Euro)'!BD40)/'Monthly Prices (Euro)'!BD40</f>
        <v>-1.2735849056603753E-2</v>
      </c>
    </row>
    <row r="41" spans="1:56">
      <c r="A41" s="119" t="s">
        <v>230</v>
      </c>
      <c r="B41" s="119" t="s">
        <v>231</v>
      </c>
      <c r="C41" s="121">
        <f>('Monthly Prices (Euro)'!D41-'Monthly Prices (Euro)'!C41)/'Monthly Prices (Euro)'!C41</f>
        <v>6.647399749242873E-2</v>
      </c>
      <c r="D41" s="121">
        <f>('Monthly Prices (Euro)'!E41-'Monthly Prices (Euro)'!D41)/'Monthly Prices (Euro)'!D41</f>
        <v>0.20576813526614227</v>
      </c>
      <c r="E41" s="121">
        <f>('Monthly Prices (Euro)'!F41-'Monthly Prices (Euro)'!E41)/'Monthly Prices (Euro)'!E41</f>
        <v>-4.4006229422026118E-3</v>
      </c>
      <c r="F41" s="121">
        <f>('Monthly Prices (Euro)'!G41-'Monthly Prices (Euro)'!F41)/'Monthly Prices (Euro)'!F41</f>
        <v>1.6044610304350369E-2</v>
      </c>
      <c r="G41" s="121">
        <f>('Monthly Prices (Euro)'!H41-'Monthly Prices (Euro)'!G41)/'Monthly Prices (Euro)'!G41</f>
        <v>0.10262356347081375</v>
      </c>
      <c r="H41" s="121">
        <f>('Monthly Prices (Euro)'!I41-'Monthly Prices (Euro)'!H41)/'Monthly Prices (Euro)'!H41</f>
        <v>-3.5315626438025022E-2</v>
      </c>
      <c r="I41" s="121">
        <f>('Monthly Prices (Euro)'!J41-'Monthly Prices (Euro)'!I41)/'Monthly Prices (Euro)'!I41</f>
        <v>4.9827099863656819E-2</v>
      </c>
      <c r="J41" s="121">
        <f>('Monthly Prices (Euro)'!K41-'Monthly Prices (Euro)'!J41)/'Monthly Prices (Euro)'!J41</f>
        <v>6.5444338431197794E-3</v>
      </c>
      <c r="K41" s="121">
        <f>('Monthly Prices (Euro)'!L41-'Monthly Prices (Euro)'!K41)/'Monthly Prices (Euro)'!K41</f>
        <v>8.2726244755421646E-2</v>
      </c>
      <c r="L41" s="121">
        <f>('Monthly Prices (Euro)'!M41-'Monthly Prices (Euro)'!L41)/'Monthly Prices (Euro)'!L41</f>
        <v>5.678709408107422E-2</v>
      </c>
      <c r="M41" s="121">
        <f>('Monthly Prices (Euro)'!N41-'Monthly Prices (Euro)'!M41)/'Monthly Prices (Euro)'!M41</f>
        <v>-3.1738921322711298E-2</v>
      </c>
      <c r="N41" s="121">
        <f>('Monthly Prices (Euro)'!O41-'Monthly Prices (Euro)'!N41)/'Monthly Prices (Euro)'!N41</f>
        <v>6.5451207741695022E-2</v>
      </c>
      <c r="O41" s="121">
        <f>('Monthly Prices (Euro)'!P41-'Monthly Prices (Euro)'!O41)/'Monthly Prices (Euro)'!O41</f>
        <v>2.7322314650830824E-2</v>
      </c>
      <c r="P41" s="121">
        <f>('Monthly Prices (Euro)'!Q41-'Monthly Prices (Euro)'!P41)/'Monthly Prices (Euro)'!P41</f>
        <v>0.15365746776568928</v>
      </c>
      <c r="Q41" s="121">
        <f>('Monthly Prices (Euro)'!R41-'Monthly Prices (Euro)'!Q41)/'Monthly Prices (Euro)'!Q41</f>
        <v>0.1221305936525585</v>
      </c>
      <c r="R41" s="121">
        <f>('Monthly Prices (Euro)'!S41-'Monthly Prices (Euro)'!R41)/'Monthly Prices (Euro)'!R41</f>
        <v>-6.299916174183712E-4</v>
      </c>
      <c r="S41" s="121">
        <f>('Monthly Prices (Euro)'!T41-'Monthly Prices (Euro)'!S41)/'Monthly Prices (Euro)'!S41</f>
        <v>3.3466706695432211E-2</v>
      </c>
      <c r="T41" s="121">
        <f>('Monthly Prices (Euro)'!U41-'Monthly Prices (Euro)'!T41)/'Monthly Prices (Euro)'!T41</f>
        <v>-0.15651746385406398</v>
      </c>
      <c r="U41" s="121">
        <f>('Monthly Prices (Euro)'!V41-'Monthly Prices (Euro)'!U41)/'Monthly Prices (Euro)'!U41</f>
        <v>6.3665359180241618E-2</v>
      </c>
      <c r="V41" s="121">
        <f>('Monthly Prices (Euro)'!W41-'Monthly Prices (Euro)'!V41)/'Monthly Prices (Euro)'!V41</f>
        <v>-5.3737533676865975E-3</v>
      </c>
      <c r="W41" s="121">
        <f>('Monthly Prices (Euro)'!X41-'Monthly Prices (Euro)'!W41)/'Monthly Prices (Euro)'!W41</f>
        <v>1.5940462031538809E-2</v>
      </c>
      <c r="X41" s="121">
        <f>('Monthly Prices (Euro)'!Y41-'Monthly Prices (Euro)'!X41)/'Monthly Prices (Euro)'!X41</f>
        <v>6.4452687901558878E-2</v>
      </c>
      <c r="Y41" s="121">
        <f>('Monthly Prices (Euro)'!Z41-'Monthly Prices (Euro)'!Y41)/'Monthly Prices (Euro)'!Y41</f>
        <v>0.12638618641720684</v>
      </c>
      <c r="Z41" s="121">
        <f>('Monthly Prices (Euro)'!AA41-'Monthly Prices (Euro)'!Z41)/'Monthly Prices (Euro)'!Z41</f>
        <v>-4.3672120309670104E-2</v>
      </c>
      <c r="AA41" s="121">
        <f>('Monthly Prices (Euro)'!AB41-'Monthly Prices (Euro)'!AA41)/'Monthly Prices (Euro)'!AA41</f>
        <v>-1.6911528953844068E-2</v>
      </c>
      <c r="AB41" s="121">
        <f>('Monthly Prices (Euro)'!AC41-'Monthly Prices (Euro)'!AB41)/'Monthly Prices (Euro)'!AB41</f>
        <v>-8.285624223907799E-2</v>
      </c>
      <c r="AC41" s="121">
        <f>('Monthly Prices (Euro)'!AD41-'Monthly Prices (Euro)'!AC41)/'Monthly Prices (Euro)'!AC41</f>
        <v>-6.1004972521927034E-2</v>
      </c>
      <c r="AD41" s="121">
        <f>('Monthly Prices (Euro)'!AE41-'Monthly Prices (Euro)'!AD41)/'Monthly Prices (Euro)'!AD41</f>
        <v>1.2129575375002956E-2</v>
      </c>
      <c r="AE41" s="121">
        <f>('Monthly Prices (Euro)'!AF41-'Monthly Prices (Euro)'!AE41)/'Monthly Prices (Euro)'!AE41</f>
        <v>-0.10516308100679382</v>
      </c>
      <c r="AF41" s="121">
        <f>('Monthly Prices (Euro)'!AG41-'Monthly Prices (Euro)'!AF41)/'Monthly Prices (Euro)'!AF41</f>
        <v>8.1063566868452772E-2</v>
      </c>
      <c r="AG41" s="121">
        <f>('Monthly Prices (Euro)'!AH41-'Monthly Prices (Euro)'!AG41)/'Monthly Prices (Euro)'!AG41</f>
        <v>6.8372929547098893E-2</v>
      </c>
      <c r="AH41" s="121">
        <f>('Monthly Prices (Euro)'!AI41-'Monthly Prices (Euro)'!AH41)/'Monthly Prices (Euro)'!AH41</f>
        <v>-9.6117158974017028E-2</v>
      </c>
      <c r="AI41" s="121">
        <f>('Monthly Prices (Euro)'!AJ41-'Monthly Prices (Euro)'!AI41)/'Monthly Prices (Euro)'!AI41</f>
        <v>0.10060121461373701</v>
      </c>
      <c r="AJ41" s="121">
        <f>('Monthly Prices (Euro)'!AK41-'Monthly Prices (Euro)'!AJ41)/'Monthly Prices (Euro)'!AJ41</f>
        <v>-7.788978513923743E-2</v>
      </c>
      <c r="AK41" s="121">
        <f>('Monthly Prices (Euro)'!AL41-'Monthly Prices (Euro)'!AK41)/'Monthly Prices (Euro)'!AK41</f>
        <v>2.4512154769607334E-2</v>
      </c>
      <c r="AL41" s="121">
        <f>('Monthly Prices (Euro)'!AM41-'Monthly Prices (Euro)'!AL41)/'Monthly Prices (Euro)'!AL41</f>
        <v>6.3001402711023419E-2</v>
      </c>
      <c r="AM41" s="121">
        <f>('Monthly Prices (Euro)'!AN41-'Monthly Prices (Euro)'!AM41)/'Monthly Prices (Euro)'!AM41</f>
        <v>-9.4426101295175452E-2</v>
      </c>
      <c r="AN41" s="121">
        <f>('Monthly Prices (Euro)'!AO41-'Monthly Prices (Euro)'!AN41)/'Monthly Prices (Euro)'!AN41</f>
        <v>-0.11103451663449515</v>
      </c>
      <c r="AO41" s="121">
        <f>('Monthly Prices (Euro)'!AP41-'Monthly Prices (Euro)'!AO41)/'Monthly Prices (Euro)'!AO41</f>
        <v>0.16195050154624657</v>
      </c>
      <c r="AP41" s="121">
        <f>('Monthly Prices (Euro)'!AQ41-'Monthly Prices (Euro)'!AP41)/'Monthly Prices (Euro)'!AP41</f>
        <v>7.5367519340816966E-2</v>
      </c>
      <c r="AQ41" s="121">
        <f>('Monthly Prices (Euro)'!AR41-'Monthly Prices (Euro)'!AQ41)/'Monthly Prices (Euro)'!AQ41</f>
        <v>3.1366534020364649E-2</v>
      </c>
      <c r="AR41" s="121">
        <f>('Monthly Prices (Euro)'!AS41-'Monthly Prices (Euro)'!AR41)/'Monthly Prices (Euro)'!AR41</f>
        <v>-5.7680813590824963E-2</v>
      </c>
      <c r="AS41" s="121">
        <f>('Monthly Prices (Euro)'!AT41-'Monthly Prices (Euro)'!AS41)/'Monthly Prices (Euro)'!AS41</f>
        <v>-4.1125214522277916E-2</v>
      </c>
      <c r="AT41" s="121">
        <f>('Monthly Prices (Euro)'!AU41-'Monthly Prices (Euro)'!AT41)/'Monthly Prices (Euro)'!AT41</f>
        <v>-6.7028086319279007E-2</v>
      </c>
      <c r="AU41" s="121">
        <f>('Monthly Prices (Euro)'!AV41-'Monthly Prices (Euro)'!AU41)/'Monthly Prices (Euro)'!AU41</f>
        <v>7.8472269761615573E-2</v>
      </c>
      <c r="AV41" s="121">
        <f>('Monthly Prices (Euro)'!AW41-'Monthly Prices (Euro)'!AV41)/'Monthly Prices (Euro)'!AV41</f>
        <v>-6.2439248581362176E-2</v>
      </c>
      <c r="AW41" s="121">
        <f>('Monthly Prices (Euro)'!AX41-'Monthly Prices (Euro)'!AW41)/'Monthly Prices (Euro)'!AW41</f>
        <v>-4.9621947046732319E-2</v>
      </c>
      <c r="AX41" s="121">
        <f>('Monthly Prices (Euro)'!AY41-'Monthly Prices (Euro)'!AX41)/'Monthly Prices (Euro)'!AX41</f>
        <v>-6.680647500901607E-2</v>
      </c>
      <c r="AY41" s="121">
        <f>('Monthly Prices (Euro)'!AZ41-'Monthly Prices (Euro)'!AY41)/'Monthly Prices (Euro)'!AY41</f>
        <v>-1.8645107440463705E-2</v>
      </c>
      <c r="AZ41" s="121">
        <f>('Monthly Prices (Euro)'!BA41-'Monthly Prices (Euro)'!AZ41)/'Monthly Prices (Euro)'!AZ41</f>
        <v>-7.6850449512179439E-2</v>
      </c>
      <c r="BA41" s="121">
        <f>('Monthly Prices (Euro)'!BB41-'Monthly Prices (Euro)'!BA41)/'Monthly Prices (Euro)'!BA41</f>
        <v>-0.13478071758832968</v>
      </c>
      <c r="BB41" s="121">
        <f>('Monthly Prices (Euro)'!BC41-'Monthly Prices (Euro)'!BB41)/'Monthly Prices (Euro)'!BB41</f>
        <v>-0.14103341868368185</v>
      </c>
      <c r="BC41" s="121">
        <f>('Monthly Prices (Euro)'!BD41-'Monthly Prices (Euro)'!BC41)/'Monthly Prices (Euro)'!BC41</f>
        <v>0.1690695914713716</v>
      </c>
      <c r="BD41" s="121">
        <f>('Monthly Prices (Euro)'!BE41-'Monthly Prices (Euro)'!BD41)/'Monthly Prices (Euro)'!BD41</f>
        <v>-1.6951505531316441E-2</v>
      </c>
    </row>
    <row r="42" spans="1:56">
      <c r="A42" s="119" t="s">
        <v>94</v>
      </c>
      <c r="B42" s="119" t="s">
        <v>95</v>
      </c>
      <c r="C42" s="121">
        <f>('Monthly Prices (Euro)'!D42-'Monthly Prices (Euro)'!C42)/'Monthly Prices (Euro)'!C42</f>
        <v>3.9713857086294942E-2</v>
      </c>
      <c r="D42" s="121">
        <f>('Monthly Prices (Euro)'!E42-'Monthly Prices (Euro)'!D42)/'Monthly Prices (Euro)'!D42</f>
        <v>0.10359848058316351</v>
      </c>
      <c r="E42" s="121">
        <f>('Monthly Prices (Euro)'!F42-'Monthly Prices (Euro)'!E42)/'Monthly Prices (Euro)'!E42</f>
        <v>-3.6557495928239972E-3</v>
      </c>
      <c r="F42" s="121">
        <f>('Monthly Prices (Euro)'!G42-'Monthly Prices (Euro)'!F42)/'Monthly Prices (Euro)'!F42</f>
        <v>-5.5413855971670492E-2</v>
      </c>
      <c r="G42" s="121">
        <f>('Monthly Prices (Euro)'!H42-'Monthly Prices (Euro)'!G42)/'Monthly Prices (Euro)'!G42</f>
        <v>-1.8092997353425933E-3</v>
      </c>
      <c r="H42" s="121">
        <f>('Monthly Prices (Euro)'!I42-'Monthly Prices (Euro)'!H42)/'Monthly Prices (Euro)'!H42</f>
        <v>7.7458888872902809E-2</v>
      </c>
      <c r="I42" s="121">
        <f>('Monthly Prices (Euro)'!J42-'Monthly Prices (Euro)'!I42)/'Monthly Prices (Euro)'!I42</f>
        <v>1.5782438444611291E-3</v>
      </c>
      <c r="J42" s="121">
        <f>('Monthly Prices (Euro)'!K42-'Monthly Prices (Euro)'!J42)/'Monthly Prices (Euro)'!J42</f>
        <v>-1.3286999865522701E-2</v>
      </c>
      <c r="K42" s="121">
        <f>('Monthly Prices (Euro)'!L42-'Monthly Prices (Euro)'!K42)/'Monthly Prices (Euro)'!K42</f>
        <v>0.15443154184157176</v>
      </c>
      <c r="L42" s="121">
        <f>('Monthly Prices (Euro)'!M42-'Monthly Prices (Euro)'!L42)/'Monthly Prices (Euro)'!L42</f>
        <v>3.4009543019038455E-2</v>
      </c>
      <c r="M42" s="121">
        <f>('Monthly Prices (Euro)'!N42-'Monthly Prices (Euro)'!M42)/'Monthly Prices (Euro)'!M42</f>
        <v>-7.0912046423049671E-2</v>
      </c>
      <c r="N42" s="121">
        <f>('Monthly Prices (Euro)'!O42-'Monthly Prices (Euro)'!N42)/'Monthly Prices (Euro)'!N42</f>
        <v>4.3555763568309223E-2</v>
      </c>
      <c r="O42" s="121">
        <f>('Monthly Prices (Euro)'!P42-'Monthly Prices (Euro)'!O42)/'Monthly Prices (Euro)'!O42</f>
        <v>0.169940673279772</v>
      </c>
      <c r="P42" s="121">
        <f>('Monthly Prices (Euro)'!Q42-'Monthly Prices (Euro)'!P42)/'Monthly Prices (Euro)'!P42</f>
        <v>4.4559316149720807E-2</v>
      </c>
      <c r="Q42" s="121">
        <f>('Monthly Prices (Euro)'!R42-'Monthly Prices (Euro)'!Q42)/'Monthly Prices (Euro)'!Q42</f>
        <v>6.0986169900183421E-2</v>
      </c>
      <c r="R42" s="121">
        <f>('Monthly Prices (Euro)'!S42-'Monthly Prices (Euro)'!R42)/'Monthly Prices (Euro)'!R42</f>
        <v>3.553308244587506E-2</v>
      </c>
      <c r="S42" s="121">
        <f>('Monthly Prices (Euro)'!T42-'Monthly Prices (Euro)'!S42)/'Monthly Prices (Euro)'!S42</f>
        <v>7.6562749688693088E-2</v>
      </c>
      <c r="T42" s="121">
        <f>('Monthly Prices (Euro)'!U42-'Monthly Prices (Euro)'!T42)/'Monthly Prices (Euro)'!T42</f>
        <v>-0.11155859433687321</v>
      </c>
      <c r="U42" s="121">
        <f>('Monthly Prices (Euro)'!V42-'Monthly Prices (Euro)'!U42)/'Monthly Prices (Euro)'!U42</f>
        <v>4.6705429863682736E-2</v>
      </c>
      <c r="V42" s="121">
        <f>('Monthly Prices (Euro)'!W42-'Monthly Prices (Euro)'!V42)/'Monthly Prices (Euro)'!V42</f>
        <v>2.0005728864104833E-2</v>
      </c>
      <c r="W42" s="121">
        <f>('Monthly Prices (Euro)'!X42-'Monthly Prices (Euro)'!W42)/'Monthly Prices (Euro)'!W42</f>
        <v>-3.3189934377676783E-2</v>
      </c>
      <c r="X42" s="121">
        <f>('Monthly Prices (Euro)'!Y42-'Monthly Prices (Euro)'!X42)/'Monthly Prices (Euro)'!X42</f>
        <v>9.0393040482456152E-2</v>
      </c>
      <c r="Y42" s="121">
        <f>('Monthly Prices (Euro)'!Z42-'Monthly Prices (Euro)'!Y42)/'Monthly Prices (Euro)'!Y42</f>
        <v>1.5069143768092038E-2</v>
      </c>
      <c r="Z42" s="121">
        <f>('Monthly Prices (Euro)'!AA42-'Monthly Prices (Euro)'!Z42)/'Monthly Prices (Euro)'!Z42</f>
        <v>-7.1556294569688275E-2</v>
      </c>
      <c r="AA42" s="121">
        <f>('Monthly Prices (Euro)'!AB42-'Monthly Prices (Euro)'!AA42)/'Monthly Prices (Euro)'!AA42</f>
        <v>2.4140378406251588E-2</v>
      </c>
      <c r="AB42" s="121">
        <f>('Monthly Prices (Euro)'!AC42-'Monthly Prices (Euro)'!AB42)/'Monthly Prices (Euro)'!AB42</f>
        <v>6.6403650491766955E-2</v>
      </c>
      <c r="AC42" s="121">
        <f>('Monthly Prices (Euro)'!AD42-'Monthly Prices (Euro)'!AC42)/'Monthly Prices (Euro)'!AC42</f>
        <v>-8.5240706054159052E-2</v>
      </c>
      <c r="AD42" s="121">
        <f>('Monthly Prices (Euro)'!AE42-'Monthly Prices (Euro)'!AD42)/'Monthly Prices (Euro)'!AD42</f>
        <v>6.4959434299352456E-2</v>
      </c>
      <c r="AE42" s="121">
        <f>('Monthly Prices (Euro)'!AF42-'Monthly Prices (Euro)'!AE42)/'Monthly Prices (Euro)'!AE42</f>
        <v>-7.6302046243917024E-2</v>
      </c>
      <c r="AF42" s="121">
        <f>('Monthly Prices (Euro)'!AG42-'Monthly Prices (Euro)'!AF42)/'Monthly Prices (Euro)'!AF42</f>
        <v>5.5663132597844764E-2</v>
      </c>
      <c r="AG42" s="121">
        <f>('Monthly Prices (Euro)'!AH42-'Monthly Prices (Euro)'!AG42)/'Monthly Prices (Euro)'!AG42</f>
        <v>1.2893864430827077E-2</v>
      </c>
      <c r="AH42" s="121">
        <f>('Monthly Prices (Euro)'!AI42-'Monthly Prices (Euro)'!AH42)/'Monthly Prices (Euro)'!AH42</f>
        <v>2.0313860027098979E-2</v>
      </c>
      <c r="AI42" s="121">
        <f>('Monthly Prices (Euro)'!AJ42-'Monthly Prices (Euro)'!AI42)/'Monthly Prices (Euro)'!AI42</f>
        <v>6.6737950763862991E-2</v>
      </c>
      <c r="AJ42" s="121">
        <f>('Monthly Prices (Euro)'!AK42-'Monthly Prices (Euro)'!AJ42)/'Monthly Prices (Euro)'!AJ42</f>
        <v>1.1222623224785675E-2</v>
      </c>
      <c r="AK42" s="121">
        <f>('Monthly Prices (Euro)'!AL42-'Monthly Prices (Euro)'!AK42)/'Monthly Prices (Euro)'!AK42</f>
        <v>-2.3890682151869746E-2</v>
      </c>
      <c r="AL42" s="121">
        <f>('Monthly Prices (Euro)'!AM42-'Monthly Prices (Euro)'!AL42)/'Monthly Prices (Euro)'!AL42</f>
        <v>-7.5470495513415582E-4</v>
      </c>
      <c r="AM42" s="121">
        <f>('Monthly Prices (Euro)'!AN42-'Monthly Prices (Euro)'!AM42)/'Monthly Prices (Euro)'!AM42</f>
        <v>-3.2410870250373224E-2</v>
      </c>
      <c r="AN42" s="121">
        <f>('Monthly Prices (Euro)'!AO42-'Monthly Prices (Euro)'!AN42)/'Monthly Prices (Euro)'!AN42</f>
        <v>3.8113139528934547E-4</v>
      </c>
      <c r="AO42" s="121">
        <f>('Monthly Prices (Euro)'!AP42-'Monthly Prices (Euro)'!AO42)/'Monthly Prices (Euro)'!AO42</f>
        <v>6.986273994915336E-2</v>
      </c>
      <c r="AP42" s="121">
        <f>('Monthly Prices (Euro)'!AQ42-'Monthly Prices (Euro)'!AP42)/'Monthly Prices (Euro)'!AP42</f>
        <v>9.1616904272792371E-2</v>
      </c>
      <c r="AQ42" s="121">
        <f>('Monthly Prices (Euro)'!AR42-'Monthly Prices (Euro)'!AQ42)/'Monthly Prices (Euro)'!AQ42</f>
        <v>-1.4678743381803356E-2</v>
      </c>
      <c r="AR42" s="121">
        <f>('Monthly Prices (Euro)'!AS42-'Monthly Prices (Euro)'!AR42)/'Monthly Prices (Euro)'!AR42</f>
        <v>1.2293055875738755E-2</v>
      </c>
      <c r="AS42" s="121">
        <f>('Monthly Prices (Euro)'!AT42-'Monthly Prices (Euro)'!AS42)/'Monthly Prices (Euro)'!AS42</f>
        <v>8.525326045169309E-3</v>
      </c>
      <c r="AT42" s="121">
        <f>('Monthly Prices (Euro)'!AU42-'Monthly Prices (Euro)'!AT42)/'Monthly Prices (Euro)'!AT42</f>
        <v>-5.5535274777530251E-2</v>
      </c>
      <c r="AU42" s="121">
        <f>('Monthly Prices (Euro)'!AV42-'Monthly Prices (Euro)'!AU42)/'Monthly Prices (Euro)'!AU42</f>
        <v>-8.5860712367450687E-2</v>
      </c>
      <c r="AV42" s="121">
        <f>('Monthly Prices (Euro)'!AW42-'Monthly Prices (Euro)'!AV42)/'Monthly Prices (Euro)'!AV42</f>
        <v>4.9414931351671021E-2</v>
      </c>
      <c r="AW42" s="121">
        <f>('Monthly Prices (Euro)'!AX42-'Monthly Prices (Euro)'!AW42)/'Monthly Prices (Euro)'!AW42</f>
        <v>-2.2366023441362354E-3</v>
      </c>
      <c r="AX42" s="121">
        <f>('Monthly Prices (Euro)'!AY42-'Monthly Prices (Euro)'!AX42)/'Monthly Prices (Euro)'!AX42</f>
        <v>-1.8694282895592416E-2</v>
      </c>
      <c r="AY42" s="121">
        <f>('Monthly Prices (Euro)'!AZ42-'Monthly Prices (Euro)'!AY42)/'Monthly Prices (Euro)'!AY42</f>
        <v>7.039882878290997E-2</v>
      </c>
      <c r="AZ42" s="121">
        <f>('Monthly Prices (Euro)'!BA42-'Monthly Prices (Euro)'!AZ42)/'Monthly Prices (Euro)'!AZ42</f>
        <v>-2.256306704165198E-3</v>
      </c>
      <c r="BA42" s="121">
        <f>('Monthly Prices (Euro)'!BB42-'Monthly Prices (Euro)'!BA42)/'Monthly Prices (Euro)'!BA42</f>
        <v>5.5774058872344712E-2</v>
      </c>
      <c r="BB42" s="121">
        <f>('Monthly Prices (Euro)'!BC42-'Monthly Prices (Euro)'!BB42)/'Monthly Prices (Euro)'!BB42</f>
        <v>-0.14894324397954289</v>
      </c>
      <c r="BC42" s="121">
        <f>('Monthly Prices (Euro)'!BD42-'Monthly Prices (Euro)'!BC42)/'Monthly Prices (Euro)'!BC42</f>
        <v>1.1906421059972893E-2</v>
      </c>
      <c r="BD42" s="121">
        <f>('Monthly Prices (Euro)'!BE42-'Monthly Prices (Euro)'!BD42)/'Monthly Prices (Euro)'!BD42</f>
        <v>2.4063719430590148E-2</v>
      </c>
    </row>
    <row r="43" spans="1:56">
      <c r="A43" s="119" t="s">
        <v>228</v>
      </c>
      <c r="B43" s="119" t="s">
        <v>95</v>
      </c>
      <c r="C43" s="121">
        <f>('Monthly Prices (Euro)'!D43-'Monthly Prices (Euro)'!C43)/'Monthly Prices (Euro)'!C43</f>
        <v>7.4572937336387216E-2</v>
      </c>
      <c r="D43" s="121">
        <f>('Monthly Prices (Euro)'!E43-'Monthly Prices (Euro)'!D43)/'Monthly Prices (Euro)'!D43</f>
        <v>9.8248212623984768E-2</v>
      </c>
      <c r="E43" s="121">
        <f>('Monthly Prices (Euro)'!F43-'Monthly Prices (Euro)'!E43)/'Monthly Prices (Euro)'!E43</f>
        <v>2.8311648251660312E-2</v>
      </c>
      <c r="F43" s="121">
        <f>('Monthly Prices (Euro)'!G43-'Monthly Prices (Euro)'!F43)/'Monthly Prices (Euro)'!F43</f>
        <v>6.081306621209287E-3</v>
      </c>
      <c r="G43" s="121">
        <f>('Monthly Prices (Euro)'!H43-'Monthly Prices (Euro)'!G43)/'Monthly Prices (Euro)'!G43</f>
        <v>2.3108817540567983E-2</v>
      </c>
      <c r="H43" s="121">
        <f>('Monthly Prices (Euro)'!I43-'Monthly Prices (Euro)'!H43)/'Monthly Prices (Euro)'!H43</f>
        <v>3.1061277344133199E-2</v>
      </c>
      <c r="I43" s="121">
        <f>('Monthly Prices (Euro)'!J43-'Monthly Prices (Euro)'!I43)/'Monthly Prices (Euro)'!I43</f>
        <v>-7.8162020457729436E-2</v>
      </c>
      <c r="J43" s="121">
        <f>('Monthly Prices (Euro)'!K43-'Monthly Prices (Euro)'!J43)/'Monthly Prices (Euro)'!J43</f>
        <v>2.136441251436863E-2</v>
      </c>
      <c r="K43" s="121">
        <f>('Monthly Prices (Euro)'!L43-'Monthly Prices (Euro)'!K43)/'Monthly Prices (Euro)'!K43</f>
        <v>0.14438062224911036</v>
      </c>
      <c r="L43" s="121">
        <f>('Monthly Prices (Euro)'!M43-'Monthly Prices (Euro)'!L43)/'Monthly Prices (Euro)'!L43</f>
        <v>4.7632648297545641E-2</v>
      </c>
      <c r="M43" s="121">
        <f>('Monthly Prices (Euro)'!N43-'Monthly Prices (Euro)'!M43)/'Monthly Prices (Euro)'!M43</f>
        <v>-7.9633116939047219E-2</v>
      </c>
      <c r="N43" s="121">
        <f>('Monthly Prices (Euro)'!O43-'Monthly Prices (Euro)'!N43)/'Monthly Prices (Euro)'!N43</f>
        <v>3.0474492820994206E-2</v>
      </c>
      <c r="O43" s="121">
        <f>('Monthly Prices (Euro)'!P43-'Monthly Prices (Euro)'!O43)/'Monthly Prices (Euro)'!O43</f>
        <v>0.16488156104136426</v>
      </c>
      <c r="P43" s="121">
        <f>('Monthly Prices (Euro)'!Q43-'Monthly Prices (Euro)'!P43)/'Monthly Prices (Euro)'!P43</f>
        <v>-5.0929998815625849E-2</v>
      </c>
      <c r="Q43" s="121">
        <f>('Monthly Prices (Euro)'!R43-'Monthly Prices (Euro)'!Q43)/'Monthly Prices (Euro)'!Q43</f>
        <v>2.4507871040543635E-2</v>
      </c>
      <c r="R43" s="121">
        <f>('Monthly Prices (Euro)'!S43-'Monthly Prices (Euro)'!R43)/'Monthly Prices (Euro)'!R43</f>
        <v>4.8162613833104377E-2</v>
      </c>
      <c r="S43" s="121">
        <f>('Monthly Prices (Euro)'!T43-'Monthly Prices (Euro)'!S43)/'Monthly Prices (Euro)'!S43</f>
        <v>9.172650724965907E-2</v>
      </c>
      <c r="T43" s="121">
        <f>('Monthly Prices (Euro)'!U43-'Monthly Prices (Euro)'!T43)/'Monthly Prices (Euro)'!T43</f>
        <v>-0.11529240105036685</v>
      </c>
      <c r="U43" s="121">
        <f>('Monthly Prices (Euro)'!V43-'Monthly Prices (Euro)'!U43)/'Monthly Prices (Euro)'!U43</f>
        <v>5.5976522710624678E-2</v>
      </c>
      <c r="V43" s="121">
        <f>('Monthly Prices (Euro)'!W43-'Monthly Prices (Euro)'!V43)/'Monthly Prices (Euro)'!V43</f>
        <v>7.1260459967838363E-2</v>
      </c>
      <c r="W43" s="121">
        <f>('Monthly Prices (Euro)'!X43-'Monthly Prices (Euro)'!W43)/'Monthly Prices (Euro)'!W43</f>
        <v>-3.321990868477466E-2</v>
      </c>
      <c r="X43" s="121">
        <f>('Monthly Prices (Euro)'!Y43-'Monthly Prices (Euro)'!X43)/'Monthly Prices (Euro)'!X43</f>
        <v>0.12882622495558846</v>
      </c>
      <c r="Y43" s="121">
        <f>('Monthly Prices (Euro)'!Z43-'Monthly Prices (Euro)'!Y43)/'Monthly Prices (Euro)'!Y43</f>
        <v>3.5289309422437368E-2</v>
      </c>
      <c r="Z43" s="121">
        <f>('Monthly Prices (Euro)'!AA43-'Monthly Prices (Euro)'!Z43)/'Monthly Prices (Euro)'!Z43</f>
        <v>-6.8771729678107352E-2</v>
      </c>
      <c r="AA43" s="121">
        <f>('Monthly Prices (Euro)'!AB43-'Monthly Prices (Euro)'!AA43)/'Monthly Prices (Euro)'!AA43</f>
        <v>3.2908698897409536E-2</v>
      </c>
      <c r="AB43" s="121">
        <f>('Monthly Prices (Euro)'!AC43-'Monthly Prices (Euro)'!AB43)/'Monthly Prices (Euro)'!AB43</f>
        <v>0.1284043167829477</v>
      </c>
      <c r="AC43" s="121">
        <f>('Monthly Prices (Euro)'!AD43-'Monthly Prices (Euro)'!AC43)/'Monthly Prices (Euro)'!AC43</f>
        <v>-7.1055389129933325E-2</v>
      </c>
      <c r="AD43" s="121">
        <f>('Monthly Prices (Euro)'!AE43-'Monthly Prices (Euro)'!AD43)/'Monthly Prices (Euro)'!AD43</f>
        <v>4.8957854247422751E-2</v>
      </c>
      <c r="AE43" s="121">
        <f>('Monthly Prices (Euro)'!AF43-'Monthly Prices (Euro)'!AE43)/'Monthly Prices (Euro)'!AE43</f>
        <v>-0.13479516153146631</v>
      </c>
      <c r="AF43" s="121">
        <f>('Monthly Prices (Euro)'!AG43-'Monthly Prices (Euro)'!AF43)/'Monthly Prices (Euro)'!AF43</f>
        <v>1.1831159240043394E-2</v>
      </c>
      <c r="AG43" s="121">
        <f>('Monthly Prices (Euro)'!AH43-'Monthly Prices (Euro)'!AG43)/'Monthly Prices (Euro)'!AG43</f>
        <v>5.676566603139354E-2</v>
      </c>
      <c r="AH43" s="121">
        <f>('Monthly Prices (Euro)'!AI43-'Monthly Prices (Euro)'!AH43)/'Monthly Prices (Euro)'!AH43</f>
        <v>1.0389325820812078E-2</v>
      </c>
      <c r="AI43" s="121">
        <f>('Monthly Prices (Euro)'!AJ43-'Monthly Prices (Euro)'!AI43)/'Monthly Prices (Euro)'!AI43</f>
        <v>7.6013031211694018E-2</v>
      </c>
      <c r="AJ43" s="121">
        <f>('Monthly Prices (Euro)'!AK43-'Monthly Prices (Euro)'!AJ43)/'Monthly Prices (Euro)'!AJ43</f>
        <v>-5.8218349706934264E-2</v>
      </c>
      <c r="AK43" s="121">
        <f>('Monthly Prices (Euro)'!AL43-'Monthly Prices (Euro)'!AK43)/'Monthly Prices (Euro)'!AK43</f>
        <v>-3.8090800750067919E-2</v>
      </c>
      <c r="AL43" s="121">
        <f>('Monthly Prices (Euro)'!AM43-'Monthly Prices (Euro)'!AL43)/'Monthly Prices (Euro)'!AL43</f>
        <v>-3.2112087010300168E-2</v>
      </c>
      <c r="AM43" s="121">
        <f>('Monthly Prices (Euro)'!AN43-'Monthly Prices (Euro)'!AM43)/'Monthly Prices (Euro)'!AM43</f>
        <v>8.7478804961500303E-3</v>
      </c>
      <c r="AN43" s="121">
        <f>('Monthly Prices (Euro)'!AO43-'Monthly Prices (Euro)'!AN43)/'Monthly Prices (Euro)'!AN43</f>
        <v>-7.46065149096706E-3</v>
      </c>
      <c r="AO43" s="121">
        <f>('Monthly Prices (Euro)'!AP43-'Monthly Prices (Euro)'!AO43)/'Monthly Prices (Euro)'!AO43</f>
        <v>7.7468588540168443E-2</v>
      </c>
      <c r="AP43" s="121">
        <f>('Monthly Prices (Euro)'!AQ43-'Monthly Prices (Euro)'!AP43)/'Monthly Prices (Euro)'!AP43</f>
        <v>5.0743182907655345E-2</v>
      </c>
      <c r="AQ43" s="121">
        <f>('Monthly Prices (Euro)'!AR43-'Monthly Prices (Euro)'!AQ43)/'Monthly Prices (Euro)'!AQ43</f>
        <v>-5.8810403596416032E-2</v>
      </c>
      <c r="AR43" s="121">
        <f>('Monthly Prices (Euro)'!AS43-'Monthly Prices (Euro)'!AR43)/'Monthly Prices (Euro)'!AR43</f>
        <v>-2.2385492041573141E-2</v>
      </c>
      <c r="AS43" s="121">
        <f>('Monthly Prices (Euro)'!AT43-'Monthly Prices (Euro)'!AS43)/'Monthly Prices (Euro)'!AS43</f>
        <v>-2.8231944477485071E-2</v>
      </c>
      <c r="AT43" s="121">
        <f>('Monthly Prices (Euro)'!AU43-'Monthly Prices (Euro)'!AT43)/'Monthly Prices (Euro)'!AT43</f>
        <v>-6.373546653076563E-2</v>
      </c>
      <c r="AU43" s="121">
        <f>('Monthly Prices (Euro)'!AV43-'Monthly Prices (Euro)'!AU43)/'Monthly Prices (Euro)'!AU43</f>
        <v>-7.8089042598918801E-2</v>
      </c>
      <c r="AV43" s="121">
        <f>('Monthly Prices (Euro)'!AW43-'Monthly Prices (Euro)'!AV43)/'Monthly Prices (Euro)'!AV43</f>
        <v>-5.0978073588133374E-2</v>
      </c>
      <c r="AW43" s="121">
        <f>('Monthly Prices (Euro)'!AX43-'Monthly Prices (Euro)'!AW43)/'Monthly Prices (Euro)'!AW43</f>
        <v>3.7873772027867403E-2</v>
      </c>
      <c r="AX43" s="121">
        <f>('Monthly Prices (Euro)'!AY43-'Monthly Prices (Euro)'!AX43)/'Monthly Prices (Euro)'!AX43</f>
        <v>2.5081590422589797E-2</v>
      </c>
      <c r="AY43" s="121">
        <f>('Monthly Prices (Euro)'!AZ43-'Monthly Prices (Euro)'!AY43)/'Monthly Prices (Euro)'!AY43</f>
        <v>6.3748051967947764E-2</v>
      </c>
      <c r="AZ43" s="121">
        <f>('Monthly Prices (Euro)'!BA43-'Monthly Prices (Euro)'!AZ43)/'Monthly Prices (Euro)'!AZ43</f>
        <v>4.946426144891148E-2</v>
      </c>
      <c r="BA43" s="121">
        <f>('Monthly Prices (Euro)'!BB43-'Monthly Prices (Euro)'!BA43)/'Monthly Prices (Euro)'!BA43</f>
        <v>-1.7675679604802982E-2</v>
      </c>
      <c r="BB43" s="121">
        <f>('Monthly Prices (Euro)'!BC43-'Monthly Prices (Euro)'!BB43)/'Monthly Prices (Euro)'!BB43</f>
        <v>-0.20867986854300272</v>
      </c>
      <c r="BC43" s="121">
        <f>('Monthly Prices (Euro)'!BD43-'Monthly Prices (Euro)'!BC43)/'Monthly Prices (Euro)'!BC43</f>
        <v>3.5386230936831617E-2</v>
      </c>
      <c r="BD43" s="121">
        <f>('Monthly Prices (Euro)'!BE43-'Monthly Prices (Euro)'!BD43)/'Monthly Prices (Euro)'!BD43</f>
        <v>-1.3973377466148834E-3</v>
      </c>
    </row>
    <row r="44" spans="1:56">
      <c r="A44" s="119" t="s">
        <v>234</v>
      </c>
      <c r="B44" s="119" t="s">
        <v>235</v>
      </c>
      <c r="C44" s="121">
        <v>-7.2999999999999995E-2</v>
      </c>
      <c r="D44" s="121">
        <v>-0.13439999999999999</v>
      </c>
      <c r="E44" s="121">
        <v>0.1275</v>
      </c>
      <c r="F44" s="121">
        <v>-1.5E-3</v>
      </c>
      <c r="G44" s="121">
        <v>-8.3000000000000004E-2</v>
      </c>
      <c r="H44" s="121">
        <v>3.3799999999999997E-2</v>
      </c>
      <c r="I44" s="121">
        <v>-5.5800000000000002E-2</v>
      </c>
      <c r="J44" s="121">
        <v>0.1002</v>
      </c>
      <c r="K44" s="121">
        <v>1.26E-2</v>
      </c>
      <c r="L44" s="121">
        <v>8.0399999999999999E-2</v>
      </c>
      <c r="M44" s="121">
        <v>-0.2092</v>
      </c>
      <c r="N44" s="121">
        <v>-9.0899999999999995E-2</v>
      </c>
      <c r="O44" s="121">
        <v>-0.1158</v>
      </c>
      <c r="P44" s="121">
        <v>0.2298</v>
      </c>
      <c r="Q44" s="121">
        <v>-8.1699999999999995E-2</v>
      </c>
      <c r="R44" s="121">
        <v>-8.3199999999999996E-2</v>
      </c>
      <c r="S44" s="121">
        <v>-3.1800000000000002E-2</v>
      </c>
      <c r="T44" s="121">
        <v>-0.15310000000000001</v>
      </c>
      <c r="U44" s="121">
        <v>0.2631</v>
      </c>
      <c r="V44" s="121">
        <v>-1.55E-2</v>
      </c>
      <c r="W44" s="121">
        <v>-0.24</v>
      </c>
      <c r="X44" s="121">
        <v>4.65E-2</v>
      </c>
      <c r="Y44" s="121">
        <v>0.21060000000000001</v>
      </c>
      <c r="Z44" s="121">
        <v>0.1263</v>
      </c>
      <c r="AA44" s="121">
        <v>-1.6799999999999999E-2</v>
      </c>
      <c r="AB44" s="121">
        <v>8.6E-3</v>
      </c>
      <c r="AC44" s="121">
        <v>-8.6E-3</v>
      </c>
      <c r="AD44" s="121">
        <v>-6.3799999999999996E-2</v>
      </c>
      <c r="AE44" s="121">
        <v>6.4799999999999996E-2</v>
      </c>
      <c r="AF44" s="121">
        <v>-8.5000000000000006E-2</v>
      </c>
      <c r="AG44" s="121">
        <v>1E-4</v>
      </c>
      <c r="AH44" s="121">
        <v>-0.12479999999999999</v>
      </c>
      <c r="AI44" s="121">
        <v>-4.7300000000000002E-2</v>
      </c>
      <c r="AJ44" s="121">
        <v>3.8E-3</v>
      </c>
      <c r="AK44" s="121">
        <v>0.24629999999999999</v>
      </c>
      <c r="AL44" s="121">
        <v>0.13089999999999999</v>
      </c>
      <c r="AM44" s="121">
        <v>-8.2299999999999998E-2</v>
      </c>
      <c r="AN44" s="121">
        <v>-2.4E-2</v>
      </c>
      <c r="AO44" s="121">
        <v>5.0000000000000001E-3</v>
      </c>
      <c r="AP44" s="121">
        <v>-2.3900000000000001E-2</v>
      </c>
      <c r="AQ44" s="121">
        <v>2.3599999999999999E-2</v>
      </c>
      <c r="AR44" s="121">
        <v>-0.16370000000000001</v>
      </c>
      <c r="AS44" s="121">
        <v>5.5199999999999999E-2</v>
      </c>
      <c r="AT44" s="121">
        <v>-8.9899999999999994E-2</v>
      </c>
      <c r="AU44" s="121">
        <v>-4.48E-2</v>
      </c>
      <c r="AV44" s="121">
        <v>-0.1275</v>
      </c>
      <c r="AW44" s="121">
        <v>-0.15010000000000001</v>
      </c>
      <c r="AX44" s="121">
        <v>-0.10589999999999999</v>
      </c>
      <c r="AY44" s="121">
        <v>8.0999999999999996E-3</v>
      </c>
      <c r="AZ44" s="121">
        <v>2.5499999999999998E-2</v>
      </c>
      <c r="BA44" s="121">
        <v>-6.4299999999999996E-2</v>
      </c>
      <c r="BB44" s="121">
        <v>-7.5499999999999998E-2</v>
      </c>
      <c r="BC44" s="121">
        <v>0.18909999999999999</v>
      </c>
      <c r="BD44" s="121">
        <v>-8.3699999999999997E-2</v>
      </c>
    </row>
    <row r="45" spans="1:56">
      <c r="A45" s="119" t="s">
        <v>174</v>
      </c>
      <c r="B45" s="119" t="s">
        <v>175</v>
      </c>
      <c r="C45" s="121">
        <v>-3.09E-2</v>
      </c>
      <c r="D45" s="121">
        <v>-6.7900000000000002E-2</v>
      </c>
      <c r="E45" s="121">
        <v>5.3699999999999998E-2</v>
      </c>
      <c r="F45" s="121">
        <v>2.2800000000000001E-2</v>
      </c>
      <c r="G45" s="121">
        <v>-2.1399999999999999E-2</v>
      </c>
      <c r="H45" s="121">
        <v>-6.5000000000000002E-2</v>
      </c>
      <c r="I45" s="121">
        <v>1.24E-2</v>
      </c>
      <c r="J45" s="121">
        <v>3.3000000000000002E-2</v>
      </c>
      <c r="K45" s="121">
        <v>-0.1726</v>
      </c>
      <c r="L45" s="121">
        <v>0.17630000000000001</v>
      </c>
      <c r="M45" s="121">
        <v>-3.04E-2</v>
      </c>
      <c r="N45" s="121">
        <v>5.11E-2</v>
      </c>
      <c r="O45" s="121">
        <v>-7.6E-3</v>
      </c>
      <c r="P45" s="121">
        <v>2E-3</v>
      </c>
      <c r="Q45" s="121">
        <v>-2.5499999999999998E-2</v>
      </c>
      <c r="R45" s="121">
        <v>0.1099</v>
      </c>
      <c r="S45" s="121">
        <v>2.3E-3</v>
      </c>
      <c r="T45" s="121">
        <v>-0.1028</v>
      </c>
      <c r="U45" s="121">
        <v>8.2600000000000007E-2</v>
      </c>
      <c r="V45" s="121">
        <v>-4.3E-3</v>
      </c>
      <c r="W45" s="121">
        <v>-7.7299999999999994E-2</v>
      </c>
      <c r="X45" s="121">
        <v>7.2300000000000003E-2</v>
      </c>
      <c r="Y45" s="121">
        <v>4.9099999999999998E-2</v>
      </c>
      <c r="Z45" s="121">
        <v>1.3899999999999999E-2</v>
      </c>
      <c r="AA45" s="121">
        <v>-5.9999999999999995E-4</v>
      </c>
      <c r="AB45" s="121">
        <v>1.12E-2</v>
      </c>
      <c r="AC45" s="121">
        <v>5.7099999999999998E-2</v>
      </c>
      <c r="AD45" s="121">
        <v>2.6100000000000002E-2</v>
      </c>
      <c r="AE45" s="121">
        <v>-3.2300000000000002E-2</v>
      </c>
      <c r="AF45" s="121">
        <v>4.82E-2</v>
      </c>
      <c r="AG45" s="121">
        <v>-2.3400000000000001E-2</v>
      </c>
      <c r="AH45" s="121">
        <v>-3.4799999999999998E-2</v>
      </c>
      <c r="AI45" s="121">
        <v>-3.3300000000000003E-2</v>
      </c>
      <c r="AJ45" s="121">
        <v>-8.9999999999999993E-3</v>
      </c>
      <c r="AK45" s="121">
        <v>8.0500000000000002E-2</v>
      </c>
      <c r="AL45" s="121">
        <v>4.6300000000000001E-2</v>
      </c>
      <c r="AM45" s="121">
        <v>-4.24E-2</v>
      </c>
      <c r="AN45" s="121">
        <v>-4.9700000000000001E-2</v>
      </c>
      <c r="AO45" s="121">
        <v>8.2400000000000001E-2</v>
      </c>
      <c r="AP45" s="121">
        <v>1.2999999999999999E-3</v>
      </c>
      <c r="AQ45" s="121">
        <v>5.1700000000000003E-2</v>
      </c>
      <c r="AR45" s="121">
        <v>1.1999999999999999E-3</v>
      </c>
      <c r="AS45" s="121">
        <v>3.5000000000000003E-2</v>
      </c>
      <c r="AT45" s="121">
        <v>5.2499999999999998E-2</v>
      </c>
      <c r="AU45" s="121">
        <v>8.3500000000000005E-2</v>
      </c>
      <c r="AV45" s="121">
        <v>-1.7600000000000001E-2</v>
      </c>
      <c r="AW45" s="121">
        <v>-1.14E-2</v>
      </c>
      <c r="AX45" s="121">
        <v>-1.41E-2</v>
      </c>
      <c r="AY45" s="121">
        <v>4.3099999999999999E-2</v>
      </c>
      <c r="AZ45" s="121">
        <v>2.2700000000000001E-2</v>
      </c>
      <c r="BA45" s="121">
        <v>7.0999999999999994E-2</v>
      </c>
      <c r="BB45" s="121">
        <v>6.3899999999999998E-2</v>
      </c>
      <c r="BC45" s="121">
        <v>1.2E-2</v>
      </c>
      <c r="BD45" s="121">
        <v>1.3100000000000001E-2</v>
      </c>
    </row>
    <row r="46" spans="1:56">
      <c r="A46" s="119" t="s">
        <v>241</v>
      </c>
      <c r="B46" s="119" t="s">
        <v>242</v>
      </c>
      <c r="C46" s="121">
        <v>9.7000000000000003E-3</v>
      </c>
      <c r="D46" s="121">
        <v>-4.24E-2</v>
      </c>
      <c r="E46" s="121">
        <v>8.2699999999999996E-2</v>
      </c>
      <c r="F46" s="121">
        <v>-2.6599999999999999E-2</v>
      </c>
      <c r="G46" s="121">
        <v>-2.5499999999999998E-2</v>
      </c>
      <c r="H46" s="121">
        <v>-2.7799999999999998E-2</v>
      </c>
      <c r="I46" s="121">
        <v>1.66E-2</v>
      </c>
      <c r="J46" s="121">
        <v>-8.0999999999999996E-3</v>
      </c>
      <c r="K46" s="121">
        <v>-0.1381</v>
      </c>
      <c r="L46" s="121">
        <v>8.7999999999999995E-2</v>
      </c>
      <c r="M46" s="121">
        <v>-7.3099999999999998E-2</v>
      </c>
      <c r="N46" s="121">
        <v>5.0500000000000003E-2</v>
      </c>
      <c r="O46" s="121">
        <v>-1.04E-2</v>
      </c>
      <c r="P46" s="121">
        <v>-2.6800000000000001E-2</v>
      </c>
      <c r="Q46" s="121">
        <v>-8.0500000000000002E-2</v>
      </c>
      <c r="R46" s="121">
        <v>2.47E-2</v>
      </c>
      <c r="S46" s="121">
        <v>-2.8000000000000001E-2</v>
      </c>
      <c r="T46" s="121">
        <v>-0.1363</v>
      </c>
      <c r="U46" s="121">
        <v>-2.24E-2</v>
      </c>
      <c r="V46" s="121">
        <v>-4.3499999999999997E-2</v>
      </c>
      <c r="W46" s="121">
        <v>-0.1004</v>
      </c>
      <c r="X46" s="121">
        <v>6.9900000000000004E-2</v>
      </c>
      <c r="Y46" s="121">
        <v>0.1361</v>
      </c>
      <c r="Z46" s="121">
        <v>-2.0199999999999999E-2</v>
      </c>
      <c r="AA46" s="121">
        <v>0.1111</v>
      </c>
      <c r="AB46" s="121">
        <v>-1.37E-2</v>
      </c>
      <c r="AC46" s="121">
        <v>5.8299999999999998E-2</v>
      </c>
      <c r="AD46" s="121">
        <v>0.1017</v>
      </c>
      <c r="AE46" s="121">
        <v>-5.5E-2</v>
      </c>
      <c r="AF46" s="121">
        <v>5.2900000000000003E-2</v>
      </c>
      <c r="AG46" s="121">
        <v>0.05</v>
      </c>
      <c r="AH46" s="121">
        <v>-9.9000000000000008E-3</v>
      </c>
      <c r="AI46" s="121">
        <v>-6.2799999999999995E-2</v>
      </c>
      <c r="AJ46" s="121">
        <v>2.8899999999999999E-2</v>
      </c>
      <c r="AK46" s="121">
        <v>8.3199999999999996E-2</v>
      </c>
      <c r="AL46" s="121">
        <v>3.7600000000000001E-2</v>
      </c>
      <c r="AM46" s="121">
        <v>-2.64E-2</v>
      </c>
      <c r="AN46" s="121">
        <v>-7.22E-2</v>
      </c>
      <c r="AO46" s="121">
        <v>4.0099999999999997E-2</v>
      </c>
      <c r="AP46" s="121">
        <v>1.01E-2</v>
      </c>
      <c r="AQ46" s="121">
        <v>7.6899999999999996E-2</v>
      </c>
      <c r="AR46" s="121">
        <v>-2.4400000000000002E-2</v>
      </c>
      <c r="AS46" s="121">
        <v>4.8800000000000003E-2</v>
      </c>
      <c r="AT46" s="121">
        <v>4.0899999999999999E-2</v>
      </c>
      <c r="AU46" s="121">
        <v>4.53E-2</v>
      </c>
      <c r="AV46" s="121">
        <v>-2.86E-2</v>
      </c>
      <c r="AW46" s="121">
        <v>-2.3E-2</v>
      </c>
      <c r="AX46" s="121">
        <v>1.12E-2</v>
      </c>
      <c r="AY46" s="121">
        <v>2.8400000000000002E-2</v>
      </c>
      <c r="AZ46" s="121">
        <v>2.7699999999999999E-2</v>
      </c>
      <c r="BA46" s="121">
        <v>6.2E-2</v>
      </c>
      <c r="BB46" s="121">
        <v>1.9599999999999999E-2</v>
      </c>
      <c r="BC46" s="121">
        <v>5.7700000000000001E-2</v>
      </c>
      <c r="BD46" s="121">
        <v>-3.5999999999999999E-3</v>
      </c>
    </row>
    <row r="47" spans="1:56">
      <c r="A47" s="119" t="s">
        <v>135</v>
      </c>
      <c r="B47" s="119" t="s">
        <v>136</v>
      </c>
      <c r="C47" s="121">
        <v>-1.2699999999999999E-2</v>
      </c>
      <c r="D47" s="121">
        <v>1.5599999999999999E-2</v>
      </c>
      <c r="E47" s="121">
        <v>0.14829999999999999</v>
      </c>
      <c r="F47" s="121">
        <v>-3.6999999999999998E-2</v>
      </c>
      <c r="G47" s="121">
        <v>6.4899999999999999E-2</v>
      </c>
      <c r="H47" s="121">
        <v>4.5199999999999997E-2</v>
      </c>
      <c r="I47" s="121">
        <v>-1.7999999999999999E-2</v>
      </c>
      <c r="J47" s="121">
        <v>2.7699999999999999E-2</v>
      </c>
      <c r="K47" s="121">
        <v>-3.61E-2</v>
      </c>
      <c r="L47" s="121">
        <v>-7.0099999999999996E-2</v>
      </c>
      <c r="M47" s="121">
        <v>-3.0800000000000001E-2</v>
      </c>
      <c r="N47" s="121">
        <v>4.3499999999999997E-2</v>
      </c>
      <c r="O47" s="121">
        <v>2.75E-2</v>
      </c>
      <c r="P47" s="121">
        <v>-5.3199999999999997E-2</v>
      </c>
      <c r="Q47" s="121">
        <v>6.7799999999999999E-2</v>
      </c>
      <c r="R47" s="121">
        <v>5.7000000000000002E-2</v>
      </c>
      <c r="S47" s="121">
        <v>0.1077</v>
      </c>
      <c r="T47" s="121">
        <v>-1.0800000000000001E-2</v>
      </c>
      <c r="U47" s="121">
        <v>-1.8599999999999998E-2</v>
      </c>
      <c r="V47" s="121">
        <v>1.38E-2</v>
      </c>
      <c r="W47" s="121">
        <v>-8.0299999999999996E-2</v>
      </c>
      <c r="X47" s="121">
        <v>0.10639999999999999</v>
      </c>
      <c r="Y47" s="121">
        <v>1.7999999999999999E-2</v>
      </c>
      <c r="Z47" s="121">
        <v>-4.3200000000000002E-2</v>
      </c>
      <c r="AA47" s="121">
        <v>9.8199999999999996E-2</v>
      </c>
      <c r="AB47" s="121">
        <v>3.7400000000000003E-2</v>
      </c>
      <c r="AC47" s="121">
        <v>5.3900000000000003E-2</v>
      </c>
      <c r="AD47" s="121">
        <v>3.8999999999999998E-3</v>
      </c>
      <c r="AE47" s="121">
        <v>-4.6300000000000001E-2</v>
      </c>
      <c r="AF47" s="121">
        <v>-3.8899999999999997E-2</v>
      </c>
      <c r="AG47" s="121">
        <v>-9.5999999999999992E-3</v>
      </c>
      <c r="AH47" s="121">
        <v>-2.9999999999999997E-4</v>
      </c>
      <c r="AI47" s="121">
        <v>1.2999999999999999E-3</v>
      </c>
      <c r="AJ47" s="121">
        <v>3.49E-2</v>
      </c>
      <c r="AK47" s="121">
        <v>7.3499999999999996E-2</v>
      </c>
      <c r="AL47" s="121">
        <v>-1.09E-2</v>
      </c>
      <c r="AM47" s="121">
        <v>4.1599999999999998E-2</v>
      </c>
      <c r="AN47" s="121">
        <v>-3.09E-2</v>
      </c>
      <c r="AO47" s="121">
        <v>2.1899999999999999E-2</v>
      </c>
      <c r="AP47" s="121">
        <v>-1.01E-2</v>
      </c>
      <c r="AQ47" s="121">
        <v>4.24E-2</v>
      </c>
      <c r="AR47" s="121">
        <v>4.8300000000000003E-2</v>
      </c>
      <c r="AS47" s="121">
        <v>2.7300000000000001E-2</v>
      </c>
      <c r="AT47" s="121">
        <v>6.6500000000000004E-2</v>
      </c>
      <c r="AU47" s="121">
        <v>2.8400000000000002E-2</v>
      </c>
      <c r="AV47" s="121">
        <v>5.1499999999999997E-2</v>
      </c>
      <c r="AW47" s="121">
        <v>8.8599999999999998E-2</v>
      </c>
      <c r="AX47" s="121">
        <v>-4.4299999999999999E-2</v>
      </c>
      <c r="AY47" s="121">
        <v>0.1166</v>
      </c>
      <c r="AZ47" s="121">
        <v>7.6300000000000007E-2</v>
      </c>
      <c r="BA47" s="121">
        <v>-1.18E-2</v>
      </c>
      <c r="BB47" s="121">
        <v>-5.4699999999999999E-2</v>
      </c>
      <c r="BC47" s="121">
        <v>5.5500000000000001E-2</v>
      </c>
      <c r="BD47" s="121">
        <v>-7.0900000000000005E-2</v>
      </c>
    </row>
    <row r="48" spans="1:56">
      <c r="A48" s="119" t="s">
        <v>250</v>
      </c>
      <c r="B48" s="119" t="s">
        <v>251</v>
      </c>
      <c r="C48" s="121">
        <v>4.9099999999999998E-2</v>
      </c>
      <c r="D48" s="121">
        <v>0.13519999999999999</v>
      </c>
      <c r="E48" s="121">
        <v>7.2099999999999997E-2</v>
      </c>
      <c r="F48" s="121">
        <v>3.5000000000000003E-2</v>
      </c>
      <c r="G48" s="121">
        <v>3.04E-2</v>
      </c>
      <c r="H48" s="121">
        <v>7.6E-3</v>
      </c>
      <c r="I48" s="121">
        <v>-1.3299999999999999E-2</v>
      </c>
      <c r="J48" s="121">
        <v>4.3200000000000002E-2</v>
      </c>
      <c r="K48" s="121">
        <v>4.9399999999999999E-2</v>
      </c>
      <c r="L48" s="121">
        <v>-5.4999999999999997E-3</v>
      </c>
      <c r="M48" s="121">
        <v>-1.38E-2</v>
      </c>
      <c r="N48" s="121">
        <v>3.61E-2</v>
      </c>
      <c r="O48" s="121">
        <v>8.3999999999999995E-3</v>
      </c>
      <c r="P48" s="121">
        <v>-1E-3</v>
      </c>
      <c r="Q48" s="121">
        <v>-7.3400000000000007E-2</v>
      </c>
      <c r="R48" s="121">
        <v>4.2000000000000003E-2</v>
      </c>
      <c r="S48" s="121">
        <v>-0.1164</v>
      </c>
      <c r="T48" s="121">
        <v>-8.2900000000000001E-2</v>
      </c>
      <c r="U48" s="121">
        <v>0.17269999999999999</v>
      </c>
      <c r="V48" s="121">
        <v>-6.0699999999999997E-2</v>
      </c>
      <c r="W48" s="121">
        <v>3.0999999999999999E-3</v>
      </c>
      <c r="X48" s="121">
        <v>0.1603</v>
      </c>
      <c r="Y48" s="121">
        <v>9.98E-2</v>
      </c>
      <c r="Z48" s="121">
        <v>-4.7800000000000002E-2</v>
      </c>
      <c r="AA48" s="121">
        <v>8.9499999999999996E-2</v>
      </c>
      <c r="AB48" s="121">
        <v>0.16220000000000001</v>
      </c>
      <c r="AC48" s="121">
        <v>-4.5999999999999999E-2</v>
      </c>
      <c r="AD48" s="121">
        <v>3.2599999999999997E-2</v>
      </c>
      <c r="AE48" s="121">
        <v>-6.4799999999999996E-2</v>
      </c>
      <c r="AF48" s="121">
        <v>6.0299999999999999E-2</v>
      </c>
      <c r="AG48" s="121">
        <v>3.9899999999999998E-2</v>
      </c>
      <c r="AH48" s="121">
        <v>-1.8499999999999999E-2</v>
      </c>
      <c r="AI48" s="121">
        <v>-4.1999999999999997E-3</v>
      </c>
      <c r="AJ48" s="121">
        <v>-5.9999999999999995E-4</v>
      </c>
      <c r="AK48" s="121">
        <v>8.1699999999999995E-2</v>
      </c>
      <c r="AL48" s="121">
        <v>8.2799999999999999E-2</v>
      </c>
      <c r="AM48" s="121">
        <v>0.10829999999999999</v>
      </c>
      <c r="AN48" s="121">
        <v>5.0299999999999997E-2</v>
      </c>
      <c r="AO48" s="121">
        <v>3.3399999999999999E-2</v>
      </c>
      <c r="AP48" s="121">
        <v>2.7699999999999999E-2</v>
      </c>
      <c r="AQ48" s="121">
        <v>-1.01E-2</v>
      </c>
      <c r="AR48" s="121">
        <v>-3.3300000000000003E-2</v>
      </c>
      <c r="AS48" s="121">
        <v>6.6E-3</v>
      </c>
      <c r="AT48" s="121">
        <v>2.9000000000000001E-2</v>
      </c>
      <c r="AU48" s="121">
        <v>-1.23E-2</v>
      </c>
      <c r="AV48" s="121">
        <v>-4.8999999999999998E-3</v>
      </c>
      <c r="AW48" s="121">
        <v>5.0999999999999997E-2</v>
      </c>
      <c r="AX48" s="121">
        <v>2.8999999999999998E-3</v>
      </c>
      <c r="AY48" s="121">
        <v>-5.0000000000000001E-4</v>
      </c>
      <c r="AZ48" s="121">
        <v>-7.2400000000000006E-2</v>
      </c>
      <c r="BA48" s="121">
        <v>-9.1700000000000004E-2</v>
      </c>
      <c r="BB48" s="121">
        <v>2.9100000000000001E-2</v>
      </c>
      <c r="BC48" s="121">
        <v>7.4200000000000002E-2</v>
      </c>
      <c r="BD48" s="121">
        <v>-2.0999999999999999E-3</v>
      </c>
    </row>
    <row r="49" spans="1:56">
      <c r="A49" s="119" t="s">
        <v>253</v>
      </c>
      <c r="B49" s="119" t="s">
        <v>254</v>
      </c>
      <c r="C49" s="121">
        <v>-7.6600000000000001E-2</v>
      </c>
      <c r="D49" s="121">
        <v>-4.24E-2</v>
      </c>
      <c r="E49" s="121">
        <v>5.8999999999999997E-2</v>
      </c>
      <c r="F49" s="121">
        <v>5.1999999999999998E-3</v>
      </c>
      <c r="G49" s="121">
        <v>-5.67E-2</v>
      </c>
      <c r="H49" s="121">
        <v>6.0900000000000003E-2</v>
      </c>
      <c r="I49" s="121">
        <v>2.5600000000000001E-2</v>
      </c>
      <c r="J49" s="121">
        <v>2.07E-2</v>
      </c>
      <c r="K49" s="121">
        <v>-9.0499999999999997E-2</v>
      </c>
      <c r="L49" s="121">
        <v>5.4000000000000003E-3</v>
      </c>
      <c r="M49" s="121">
        <v>-1.1000000000000001E-3</v>
      </c>
      <c r="N49" s="121">
        <v>-1.04E-2</v>
      </c>
      <c r="O49" s="121">
        <v>4.2900000000000001E-2</v>
      </c>
      <c r="P49" s="121">
        <v>-6.9599999999999995E-2</v>
      </c>
      <c r="Q49" s="121">
        <v>-0.1009</v>
      </c>
      <c r="R49" s="121">
        <v>-0.1085</v>
      </c>
      <c r="S49" s="121">
        <v>-1.61E-2</v>
      </c>
      <c r="T49" s="121">
        <v>-0.1686</v>
      </c>
      <c r="U49" s="121">
        <v>0.10299999999999999</v>
      </c>
      <c r="V49" s="121">
        <v>-0.1696</v>
      </c>
      <c r="W49" s="121">
        <v>-0.188</v>
      </c>
      <c r="X49" s="121">
        <v>2.0500000000000001E-2</v>
      </c>
      <c r="Y49" s="121">
        <v>6.2600000000000003E-2</v>
      </c>
      <c r="Z49" s="121">
        <v>-7.4399999999999994E-2</v>
      </c>
      <c r="AA49" s="121">
        <v>0.17979999999999999</v>
      </c>
      <c r="AB49" s="121">
        <v>-7.6999999999999999E-2</v>
      </c>
      <c r="AC49" s="121">
        <v>-0.27650000000000002</v>
      </c>
      <c r="AD49" s="121">
        <v>0.13339999999999999</v>
      </c>
      <c r="AE49" s="121">
        <v>-8.7300000000000003E-2</v>
      </c>
      <c r="AF49" s="121">
        <v>4.2900000000000001E-2</v>
      </c>
      <c r="AG49" s="121">
        <v>0.1885</v>
      </c>
      <c r="AH49" s="121">
        <v>4.19E-2</v>
      </c>
      <c r="AI49" s="121">
        <v>2.6200000000000001E-2</v>
      </c>
      <c r="AJ49" s="121">
        <v>-4.4499999999999998E-2</v>
      </c>
      <c r="AK49" s="121">
        <v>0.1799</v>
      </c>
      <c r="AL49" s="121">
        <v>0.1157</v>
      </c>
      <c r="AM49" s="121">
        <v>3.8999999999999998E-3</v>
      </c>
      <c r="AN49" s="121">
        <v>-0.1002</v>
      </c>
      <c r="AO49" s="121">
        <v>5.7799999999999997E-2</v>
      </c>
      <c r="AP49" s="121">
        <v>-1.17E-2</v>
      </c>
      <c r="AQ49" s="121">
        <v>9.98E-2</v>
      </c>
      <c r="AR49" s="121">
        <v>-7.7399999999999997E-2</v>
      </c>
      <c r="AS49" s="121">
        <v>7.3599999999999999E-2</v>
      </c>
      <c r="AT49" s="121">
        <v>9.7799999999999998E-2</v>
      </c>
      <c r="AU49" s="121">
        <v>5.16E-2</v>
      </c>
      <c r="AV49" s="121">
        <v>-8.2600000000000007E-2</v>
      </c>
      <c r="AW49" s="121">
        <v>4.0899999999999999E-2</v>
      </c>
      <c r="AX49" s="121">
        <v>-6.4199999999999993E-2</v>
      </c>
      <c r="AY49" s="121">
        <v>2.7000000000000001E-3</v>
      </c>
      <c r="AZ49" s="121">
        <v>1.8700000000000001E-2</v>
      </c>
      <c r="BA49" s="121">
        <v>-0.1663</v>
      </c>
      <c r="BB49" s="121">
        <v>0.16739999999999999</v>
      </c>
      <c r="BC49" s="121">
        <v>3.0200000000000001E-2</v>
      </c>
      <c r="BD49" s="121">
        <v>4.1000000000000002E-2</v>
      </c>
    </row>
    <row r="50" spans="1:56">
      <c r="C50" s="1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8F47-DE2E-4AB1-A3E1-A1437A4975C7}">
  <sheetPr>
    <tabColor theme="9" tint="-0.249977111117893"/>
  </sheetPr>
  <dimension ref="A1:BD50"/>
  <sheetViews>
    <sheetView workbookViewId="0">
      <pane xSplit="2" ySplit="1" topLeftCell="C2" activePane="bottomRight" state="frozen"/>
      <selection pane="bottomRight" activeCell="D2" sqref="D2"/>
      <selection pane="bottomLeft"/>
      <selection pane="topRight"/>
    </sheetView>
  </sheetViews>
  <sheetFormatPr defaultRowHeight="15"/>
  <cols>
    <col min="1" max="1" width="9.5703125" style="124" bestFit="1" customWidth="1"/>
    <col min="2" max="2" width="15.7109375" style="124" bestFit="1" customWidth="1"/>
    <col min="3" max="3" width="13.28515625" style="123" bestFit="1" customWidth="1"/>
    <col min="4" max="7" width="9.140625" style="63"/>
    <col min="8" max="8" width="8.7109375" style="63" customWidth="1"/>
    <col min="9" max="16384" width="9.140625" style="63"/>
  </cols>
  <sheetData>
    <row r="1" spans="1:56">
      <c r="A1" s="124" t="s">
        <v>16</v>
      </c>
      <c r="B1" s="124" t="s">
        <v>17</v>
      </c>
      <c r="C1" s="125">
        <v>44197</v>
      </c>
      <c r="D1" s="125">
        <v>44228</v>
      </c>
      <c r="E1" s="125">
        <v>44256</v>
      </c>
      <c r="F1" s="125">
        <v>44287</v>
      </c>
      <c r="G1" s="124" t="s">
        <v>1858</v>
      </c>
      <c r="H1" s="125">
        <v>44348</v>
      </c>
      <c r="I1" s="125">
        <v>44378</v>
      </c>
      <c r="J1" s="125">
        <v>44409</v>
      </c>
      <c r="K1" s="125">
        <v>44440</v>
      </c>
      <c r="L1" s="125">
        <v>44470</v>
      </c>
      <c r="M1" s="125">
        <v>44501</v>
      </c>
      <c r="N1" s="125">
        <v>44531</v>
      </c>
      <c r="O1" s="125">
        <v>44562</v>
      </c>
      <c r="P1" s="125">
        <v>44593</v>
      </c>
      <c r="Q1" s="125">
        <v>44621</v>
      </c>
      <c r="R1" s="125">
        <v>44652</v>
      </c>
      <c r="S1" s="124" t="s">
        <v>1859</v>
      </c>
      <c r="T1" s="125">
        <v>44713</v>
      </c>
      <c r="U1" s="125">
        <v>44743</v>
      </c>
      <c r="V1" s="125">
        <v>44774</v>
      </c>
      <c r="W1" s="125">
        <v>44805</v>
      </c>
      <c r="X1" s="125">
        <v>44835</v>
      </c>
      <c r="Y1" s="125">
        <v>44866</v>
      </c>
      <c r="Z1" s="125">
        <v>44896</v>
      </c>
      <c r="AA1" s="125">
        <v>44927</v>
      </c>
      <c r="AB1" s="125">
        <v>44958</v>
      </c>
      <c r="AC1" s="125">
        <v>44986</v>
      </c>
      <c r="AD1" s="125">
        <v>45017</v>
      </c>
      <c r="AE1" s="124" t="s">
        <v>1860</v>
      </c>
      <c r="AF1" s="125">
        <v>45078</v>
      </c>
      <c r="AG1" s="125">
        <v>45108</v>
      </c>
      <c r="AH1" s="125">
        <v>45139</v>
      </c>
      <c r="AI1" s="125">
        <v>45170</v>
      </c>
      <c r="AJ1" s="125">
        <v>45200</v>
      </c>
      <c r="AK1" s="125">
        <v>45231</v>
      </c>
      <c r="AL1" s="125">
        <v>45261</v>
      </c>
      <c r="AM1" s="125">
        <v>45292</v>
      </c>
      <c r="AN1" s="125">
        <v>45323</v>
      </c>
      <c r="AO1" s="125">
        <v>45352</v>
      </c>
      <c r="AP1" s="125">
        <v>45383</v>
      </c>
      <c r="AQ1" s="124" t="s">
        <v>1861</v>
      </c>
      <c r="AR1" s="125">
        <v>45444</v>
      </c>
      <c r="AS1" s="125">
        <v>45474</v>
      </c>
      <c r="AT1" s="125">
        <v>45505</v>
      </c>
      <c r="AU1" s="125">
        <v>45536</v>
      </c>
      <c r="AV1" s="125">
        <v>45566</v>
      </c>
      <c r="AW1" s="125">
        <v>45597</v>
      </c>
      <c r="AX1" s="125">
        <v>45627</v>
      </c>
      <c r="AY1" s="125">
        <v>45658</v>
      </c>
      <c r="AZ1" s="125">
        <v>45689</v>
      </c>
      <c r="BA1" s="125">
        <v>45717</v>
      </c>
      <c r="BB1" s="125">
        <v>45748</v>
      </c>
      <c r="BC1" s="124" t="s">
        <v>1862</v>
      </c>
      <c r="BD1" s="125">
        <v>45809</v>
      </c>
    </row>
    <row r="2" spans="1:56">
      <c r="A2" s="124" t="s">
        <v>33</v>
      </c>
      <c r="B2" s="124" t="s">
        <v>34</v>
      </c>
      <c r="C2" s="123">
        <v>2.2565653507739931E-2</v>
      </c>
      <c r="D2" s="126" cm="1">
        <f t="array" ref="D2">(C2*(1+'Drifted Weights'!C2))/SUMPRODUCT('Drifted Weights'!C$2:C$49,(1+'Monthly Return'!C$2:C$49))</f>
        <v>2.3273032111394892E-2</v>
      </c>
      <c r="E2" s="126" cm="1">
        <f t="array" ref="E2">(D2*(1+'Drifted Weights'!D2))/SUMPRODUCT('Drifted Weights'!D$2:D$49,(1+'Monthly Return'!D$2:D$49))</f>
        <v>2.2002085603233187E-2</v>
      </c>
      <c r="F2" s="126" cm="1">
        <f t="array" ref="F2">(E2*(1+'Drifted Weights'!E2))/SUMPRODUCT('Drifted Weights'!E$2:E$49,(1+'Monthly Return'!E$2:E$49))</f>
        <v>2.1580171226448487E-2</v>
      </c>
      <c r="G2" s="126" cm="1">
        <f t="array" ref="G2">(F2*(1+'Drifted Weights'!F2))/SUMPRODUCT('Drifted Weights'!F$2:F$49,(1+'Monthly Return'!F$2:F$49))</f>
        <v>2.2543536587578714E-2</v>
      </c>
      <c r="H2" s="123">
        <v>2.2565653507739931E-2</v>
      </c>
      <c r="I2" s="126" cm="1">
        <f t="array" ref="I2">(H2*(1+'Drifted Weights'!H2))/SUMPRODUCT('Drifted Weights'!H$2:H$49,(1+'Monthly Return'!H$2:H$49))</f>
        <v>2.2677453846956831E-2</v>
      </c>
      <c r="J2" s="126" cm="1">
        <f t="array" ref="J2">(I2*(1+'Drifted Weights'!I2))/SUMPRODUCT('Drifted Weights'!I$2:I$49,(1+'Monthly Return'!I$2:I$49))</f>
        <v>2.2798480313327128E-2</v>
      </c>
      <c r="K2" s="126" cm="1">
        <f t="array" ref="K2">(J2*(1+'Drifted Weights'!J2))/SUMPRODUCT('Drifted Weights'!J$2:J$49,(1+'Monthly Return'!J$2:J$49))</f>
        <v>2.2412268036162274E-2</v>
      </c>
      <c r="L2" s="126" cm="1">
        <f t="array" ref="L2">(K2*(1+'Drifted Weights'!K2))/SUMPRODUCT('Drifted Weights'!K$2:K$49,(1+'Monthly Return'!K$2:K$49))</f>
        <v>2.3184920714517512E-2</v>
      </c>
      <c r="M2" s="126" cm="1">
        <f t="array" ref="M2">(L2*(1+'Drifted Weights'!L2))/SUMPRODUCT('Drifted Weights'!L$2:L$49,(1+'Monthly Return'!L$2:L$49))</f>
        <v>2.1823511892843463E-2</v>
      </c>
      <c r="N2" s="126" cm="1">
        <f t="array" ref="N2">(M2*(1+'Drifted Weights'!M2))/SUMPRODUCT('Drifted Weights'!M$2:M$49,(1+'Monthly Return'!M$2:M$49))</f>
        <v>2.3685973007318201E-2</v>
      </c>
      <c r="O2" s="123">
        <v>2.2565653507739931E-2</v>
      </c>
      <c r="P2" s="126" cm="1">
        <f t="array" ref="P2">(O2*(1+'Drifted Weights'!O2))/SUMPRODUCT('Drifted Weights'!O$2:O$49,(1+'Monthly Return'!O$2:O$49))</f>
        <v>2.3014820757285705E-2</v>
      </c>
      <c r="Q2" s="126" cm="1">
        <f t="array" ref="Q2">(P2*(1+'Drifted Weights'!P2))/SUMPRODUCT('Drifted Weights'!P$2:P$49,(1+'Monthly Return'!P$2:P$49))</f>
        <v>2.3750285207365853E-2</v>
      </c>
      <c r="R2" s="126" cm="1">
        <f t="array" ref="R2">(Q2*(1+'Drifted Weights'!Q2))/SUMPRODUCT('Drifted Weights'!Q$2:Q$49,(1+'Monthly Return'!Q$2:Q$49))</f>
        <v>2.2631330335293322E-2</v>
      </c>
      <c r="S2" s="126" cm="1">
        <f t="array" ref="S2">(R2*(1+'Drifted Weights'!R2))/SUMPRODUCT('Drifted Weights'!R$2:R$49,(1+'Monthly Return'!R$2:R$49))</f>
        <v>2.2783253332519224E-2</v>
      </c>
      <c r="T2" s="123">
        <v>2.2565653507739931E-2</v>
      </c>
      <c r="U2" s="126" cm="1">
        <f t="array" ref="U2">(T2*(1+'Drifted Weights'!T2))/SUMPRODUCT('Drifted Weights'!T$2:T$49,(1+'Monthly Return'!T$2:T$49))</f>
        <v>2.5047888555987198E-2</v>
      </c>
      <c r="V2" s="126" cm="1">
        <f t="array" ref="V2">(U2*(1+'Drifted Weights'!U2))/SUMPRODUCT('Drifted Weights'!U$2:U$49,(1+'Monthly Return'!U$2:U$49))</f>
        <v>2.1741438647184273E-2</v>
      </c>
      <c r="W2" s="126" cm="1">
        <f t="array" ref="W2">(V2*(1+'Drifted Weights'!V2))/SUMPRODUCT('Drifted Weights'!V$2:V$49,(1+'Monthly Return'!V$2:V$49))</f>
        <v>2.4001027647396922E-2</v>
      </c>
      <c r="X2" s="126" cm="1">
        <f t="array" ref="X2">(W2*(1+'Drifted Weights'!W2))/SUMPRODUCT('Drifted Weights'!W$2:W$49,(1+'Monthly Return'!W$2:W$49))</f>
        <v>2.4187275638480343E-2</v>
      </c>
      <c r="Y2" s="126" cm="1">
        <f t="array" ref="Y2">(X2*(1+'Drifted Weights'!X2))/SUMPRODUCT('Drifted Weights'!X$2:X$49,(1+'Monthly Return'!X$2:X$49))</f>
        <v>2.1206203804350284E-2</v>
      </c>
      <c r="Z2" s="126" cm="1">
        <f t="array" ref="Z2">(Y2*(1+'Drifted Weights'!Y2))/SUMPRODUCT('Drifted Weights'!Y$2:Y$49,(1+'Monthly Return'!Y$2:Y$49))</f>
        <v>2.1064626850336679E-2</v>
      </c>
      <c r="AA2" s="123">
        <v>2.2565653507739931E-2</v>
      </c>
      <c r="AB2" s="126" cm="1">
        <f t="array" ref="AB2">(AA2*(1+'Drifted Weights'!AA2))/SUMPRODUCT('Drifted Weights'!AA$2:AA$49,(1+'Monthly Return'!AA$2:AA$49))</f>
        <v>2.1291670192562812E-2</v>
      </c>
      <c r="AC2" s="126" cm="1">
        <f t="array" ref="AC2">(AB2*(1+'Drifted Weights'!AB2))/SUMPRODUCT('Drifted Weights'!AB$2:AB$49,(1+'Monthly Return'!AB$2:AB$49))</f>
        <v>2.25573866533311E-2</v>
      </c>
      <c r="AD2" s="126" cm="1">
        <f t="array" ref="AD2">(AC2*(1+'Drifted Weights'!AC2))/SUMPRODUCT('Drifted Weights'!AC$2:AC$49,(1+'Monthly Return'!AC$2:AC$49))</f>
        <v>2.295812520400109E-2</v>
      </c>
      <c r="AE2" s="126" cm="1">
        <f t="array" ref="AE2">(AD2*(1+'Drifted Weights'!AD2))/SUMPRODUCT('Drifted Weights'!AD$2:AD$49,(1+'Monthly Return'!AD$2:AD$49))</f>
        <v>2.2196719275927746E-2</v>
      </c>
      <c r="AF2" s="123">
        <v>2.2565653507739931E-2</v>
      </c>
      <c r="AG2" s="126" cm="1">
        <f t="array" ref="AG2">(AF2*(1+'Drifted Weights'!AF2))/SUMPRODUCT('Drifted Weights'!AF$2:AF$49,(1+'Monthly Return'!AF$2:AF$49))</f>
        <v>2.2351866840848163E-2</v>
      </c>
      <c r="AH2" s="126" cm="1">
        <f t="array" ref="AH2">(AG2*(1+'Drifted Weights'!AG2))/SUMPRODUCT('Drifted Weights'!AG$2:AG$49,(1+'Monthly Return'!AG$2:AG$49))</f>
        <v>2.2562443766624918E-2</v>
      </c>
      <c r="AI2" s="126" cm="1">
        <f t="array" ref="AI2">(AH2*(1+'Drifted Weights'!AH2))/SUMPRODUCT('Drifted Weights'!AH$2:AH$49,(1+'Monthly Return'!AH$2:AH$49))</f>
        <v>2.3332398139373219E-2</v>
      </c>
      <c r="AJ2" s="126" cm="1">
        <f t="array" ref="AJ2">(AI2*(1+'Drifted Weights'!AI2))/SUMPRODUCT('Drifted Weights'!AI$2:AI$49,(1+'Monthly Return'!AI$2:AI$49))</f>
        <v>2.3122248052061298E-2</v>
      </c>
      <c r="AK2" s="126" cm="1">
        <f t="array" ref="AK2">(AJ2*(1+'Drifted Weights'!AJ2))/SUMPRODUCT('Drifted Weights'!AJ$2:AJ$49,(1+'Monthly Return'!AJ$2:AJ$49))</f>
        <v>2.3774400068838724E-2</v>
      </c>
      <c r="AL2" s="126" cm="1">
        <f t="array" ref="AL2">(AK2*(1+'Drifted Weights'!AK2))/SUMPRODUCT('Drifted Weights'!AK$2:AK$49,(1+'Monthly Return'!AK$2:AK$49))</f>
        <v>2.1085349964087223E-2</v>
      </c>
      <c r="AM2" s="123">
        <v>2.2565653507739931E-2</v>
      </c>
      <c r="AN2" s="126" cm="1">
        <f t="array" ref="AN2">(AM2*(1+'Drifted Weights'!AM2))/SUMPRODUCT('Drifted Weights'!AM$2:AM$49,(1+'Monthly Return'!AM$2:AM$49))</f>
        <v>2.2779253444052613E-2</v>
      </c>
      <c r="AO2" s="126" cm="1">
        <f t="array" ref="AO2">(AN2*(1+'Drifted Weights'!AN2))/SUMPRODUCT('Drifted Weights'!AN$2:AN$49,(1+'Monthly Return'!AN$2:AN$49))</f>
        <v>2.2396902539379065E-2</v>
      </c>
      <c r="AP2" s="126" cm="1">
        <f t="array" ref="AP2">(AO2*(1+'Drifted Weights'!AO2))/SUMPRODUCT('Drifted Weights'!AO$2:AO$49,(1+'Monthly Return'!AO$2:AO$49))</f>
        <v>2.1704562592876873E-2</v>
      </c>
      <c r="AQ2" s="126" cm="1">
        <f t="array" ref="AQ2">(AP2*(1+'Drifted Weights'!AP2))/SUMPRODUCT('Drifted Weights'!AP$2:AP$49,(1+'Monthly Return'!AP$2:AP$49))</f>
        <v>2.2807414931762877E-2</v>
      </c>
      <c r="AR2" s="123">
        <v>2.2565653507739931E-2</v>
      </c>
      <c r="AS2" s="126" cm="1">
        <f t="array" ref="AS2">(AR2*(1+'Drifted Weights'!AR2))/SUMPRODUCT('Drifted Weights'!AR$2:AR$49,(1+'Monthly Return'!AR$2:AR$49))</f>
        <v>2.3327851261900619E-2</v>
      </c>
      <c r="AT2" s="126" cm="1">
        <f t="array" ref="AT2">(AS2*(1+'Drifted Weights'!AS2))/SUMPRODUCT('Drifted Weights'!AS$2:AS$49,(1+'Monthly Return'!AS$2:AS$49))</f>
        <v>2.240631549801245E-2</v>
      </c>
      <c r="AU2" s="126" cm="1">
        <f t="array" ref="AU2">(AT2*(1+'Drifted Weights'!AT2))/SUMPRODUCT('Drifted Weights'!AT$2:AT$49,(1+'Monthly Return'!AT$2:AT$49))</f>
        <v>2.2445156901206579E-2</v>
      </c>
      <c r="AV2" s="126" cm="1">
        <f t="array" ref="AV2">(AU2*(1+'Drifted Weights'!AU2))/SUMPRODUCT('Drifted Weights'!AU$2:AU$49,(1+'Monthly Return'!AU$2:AU$49))</f>
        <v>2.2988352554993707E-2</v>
      </c>
      <c r="AW2" s="126" cm="1">
        <f t="array" ref="AW2">(AV2*(1+'Drifted Weights'!AV2))/SUMPRODUCT('Drifted Weights'!AV$2:AV$49,(1+'Monthly Return'!AV$2:AV$49))</f>
        <v>2.3346580178566625E-2</v>
      </c>
      <c r="AX2" s="126" cm="1">
        <f t="array" ref="AX2">(AW2*(1+'Drifted Weights'!AW2))/SUMPRODUCT('Drifted Weights'!AW$2:AW$49,(1+'Monthly Return'!AW$2:AW$49))</f>
        <v>2.2444786306179101E-2</v>
      </c>
      <c r="AY2" s="123">
        <v>2.2565653507739931E-2</v>
      </c>
      <c r="AZ2" s="126" cm="1">
        <f t="array" ref="AZ2">(AY2*(1+'Drifted Weights'!AY2))/SUMPRODUCT('Drifted Weights'!AY$2:AY$49,(1+'Monthly Return'!AY$2:AY$49))</f>
        <v>2.1487674808917077E-2</v>
      </c>
      <c r="BA2" s="126" cm="1">
        <f t="array" ref="BA2">(AZ2*(1+'Drifted Weights'!AZ2))/SUMPRODUCT('Drifted Weights'!AZ$2:AZ$49,(1+'Monthly Return'!AZ$2:AZ$49))</f>
        <v>2.2010116654174777E-2</v>
      </c>
      <c r="BB2" s="126" cm="1">
        <f t="array" ref="BB2">(BA2*(1+'Drifted Weights'!BA2))/SUMPRODUCT('Drifted Weights'!BA$2:BA$49,(1+'Monthly Return'!BA$2:BA$49))</f>
        <v>2.3542683697290578E-2</v>
      </c>
      <c r="BC2" s="126" cm="1">
        <f t="array" ref="BC2">(BB2*(1+'Drifted Weights'!BB2))/SUMPRODUCT('Drifted Weights'!BB$2:BB$49,(1+'Monthly Return'!BB$2:BB$49))</f>
        <v>2.3047765639085303E-2</v>
      </c>
      <c r="BD2" s="123">
        <v>2.2565653507739931E-2</v>
      </c>
    </row>
    <row r="3" spans="1:56">
      <c r="A3" s="124" t="s">
        <v>42</v>
      </c>
      <c r="B3" s="124" t="s">
        <v>43</v>
      </c>
      <c r="C3" s="123">
        <v>2.650568824718659E-2</v>
      </c>
      <c r="D3" s="126" cm="1">
        <f t="array" ref="D3">(C3*(1+'Drifted Weights'!C3))/SUMPRODUCT('Drifted Weights'!C$2:C$49,(1+'Monthly Return'!C$2:C$49))</f>
        <v>2.744190762006788E-2</v>
      </c>
      <c r="E3" s="126" cm="1">
        <f t="array" ref="E3">(D3*(1+'Drifted Weights'!D3))/SUMPRODUCT('Drifted Weights'!D$2:D$49,(1+'Monthly Return'!D$2:D$49))</f>
        <v>2.6048992251236868E-2</v>
      </c>
      <c r="F3" s="126" cm="1">
        <f t="array" ref="F3">(E3*(1+'Drifted Weights'!E3))/SUMPRODUCT('Drifted Weights'!E$2:E$49,(1+'Monthly Return'!E$2:E$49))</f>
        <v>2.565064433092016E-2</v>
      </c>
      <c r="G3" s="126" cm="1">
        <f t="array" ref="G3">(F3*(1+'Drifted Weights'!F3))/SUMPRODUCT('Drifted Weights'!F$2:F$49,(1+'Monthly Return'!F$2:F$49))</f>
        <v>2.6902487818701335E-2</v>
      </c>
      <c r="H3" s="123">
        <v>2.650568824718659E-2</v>
      </c>
      <c r="I3" s="126" cm="1">
        <f t="array" ref="I3">(H3*(1+'Drifted Weights'!H3))/SUMPRODUCT('Drifted Weights'!H$2:H$49,(1+'Monthly Return'!H$2:H$49))</f>
        <v>2.6739644002890667E-2</v>
      </c>
      <c r="J3" s="126" cm="1">
        <f t="array" ref="J3">(I3*(1+'Drifted Weights'!I3))/SUMPRODUCT('Drifted Weights'!I$2:I$49,(1+'Monthly Return'!I$2:I$49))</f>
        <v>2.6989129546501529E-2</v>
      </c>
      <c r="K3" s="126" cm="1">
        <f t="array" ref="K3">(J3*(1+'Drifted Weights'!J3))/SUMPRODUCT('Drifted Weights'!J$2:J$49,(1+'Monthly Return'!J$2:J$49))</f>
        <v>2.6640634193627458E-2</v>
      </c>
      <c r="L3" s="126" cm="1">
        <f t="array" ref="L3">(K3*(1+'Drifted Weights'!K3))/SUMPRODUCT('Drifted Weights'!K$2:K$49,(1+'Monthly Return'!K$2:K$49))</f>
        <v>2.767303320084144E-2</v>
      </c>
      <c r="M3" s="126" cm="1">
        <f t="array" ref="M3">(L3*(1+'Drifted Weights'!L3))/SUMPRODUCT('Drifted Weights'!L$2:L$49,(1+'Monthly Return'!L$2:L$49))</f>
        <v>2.6162341973264478E-2</v>
      </c>
      <c r="N3" s="126" cm="1">
        <f t="array" ref="N3">(M3*(1+'Drifted Weights'!M3))/SUMPRODUCT('Drifted Weights'!M$2:M$49,(1+'Monthly Return'!M$2:M$49))</f>
        <v>2.8515657512126792E-2</v>
      </c>
      <c r="O3" s="123">
        <v>2.650568824718659E-2</v>
      </c>
      <c r="P3" s="126" cm="1">
        <f t="array" ref="P3">(O3*(1+'Drifted Weights'!O3))/SUMPRODUCT('Drifted Weights'!O$2:O$49,(1+'Monthly Return'!O$2:O$49))</f>
        <v>2.7137443118321777E-2</v>
      </c>
      <c r="Q3" s="126" cm="1">
        <f t="array" ref="Q3">(P3*(1+'Drifted Weights'!P3))/SUMPRODUCT('Drifted Weights'!P$2:P$49,(1+'Monthly Return'!P$2:P$49))</f>
        <v>2.8117505852224112E-2</v>
      </c>
      <c r="R3" s="126" cm="1">
        <f t="array" ref="R3">(Q3*(1+'Drifted Weights'!Q3))/SUMPRODUCT('Drifted Weights'!Q$2:Q$49,(1+'Monthly Return'!Q$2:Q$49))</f>
        <v>2.6907092204834289E-2</v>
      </c>
      <c r="S3" s="126" cm="1">
        <f t="array" ref="S3">(R3*(1+'Drifted Weights'!R3))/SUMPRODUCT('Drifted Weights'!R$2:R$49,(1+'Monthly Return'!R$2:R$49))</f>
        <v>2.7200975644672408E-2</v>
      </c>
      <c r="T3" s="123">
        <v>2.650568824718659E-2</v>
      </c>
      <c r="U3" s="126" cm="1">
        <f t="array" ref="U3">(T3*(1+'Drifted Weights'!T3))/SUMPRODUCT('Drifted Weights'!T$2:T$49,(1+'Monthly Return'!T$2:T$49))</f>
        <v>2.9534692365874041E-2</v>
      </c>
      <c r="V3" s="126" cm="1">
        <f t="array" ref="V3">(U3*(1+'Drifted Weights'!U3))/SUMPRODUCT('Drifted Weights'!U$2:U$49,(1+'Monthly Return'!U$2:U$49))</f>
        <v>2.5748174149024396E-2</v>
      </c>
      <c r="W3" s="126" cm="1">
        <f t="array" ref="W3">(V3*(1+'Drifted Weights'!V3))/SUMPRODUCT('Drifted Weights'!V$2:V$49,(1+'Monthly Return'!V$2:V$49))</f>
        <v>2.8535648186218263E-2</v>
      </c>
      <c r="X3" s="126" cm="1">
        <f t="array" ref="X3">(W3*(1+'Drifted Weights'!W3))/SUMPRODUCT('Drifted Weights'!W$2:W$49,(1+'Monthly Return'!W$2:W$49))</f>
        <v>2.8884430867708488E-2</v>
      </c>
      <c r="Y3" s="126" cm="1">
        <f t="array" ref="Y3">(X3*(1+'Drifted Weights'!X3))/SUMPRODUCT('Drifted Weights'!X$2:X$49,(1+'Monthly Return'!X$2:X$49))</f>
        <v>2.5440580183991861E-2</v>
      </c>
      <c r="Z3" s="126" cm="1">
        <f t="array" ref="Z3">(Y3*(1+'Drifted Weights'!Y3))/SUMPRODUCT('Drifted Weights'!Y$2:Y$49,(1+'Monthly Return'!Y$2:Y$49))</f>
        <v>2.5375517399737368E-2</v>
      </c>
      <c r="AA3" s="123">
        <v>2.650568824718659E-2</v>
      </c>
      <c r="AB3" s="126" cm="1">
        <f t="array" ref="AB3">(AA3*(1+'Drifted Weights'!AA3))/SUMPRODUCT('Drifted Weights'!AA$2:AA$49,(1+'Monthly Return'!AA$2:AA$49))</f>
        <v>2.5105626276138968E-2</v>
      </c>
      <c r="AC3" s="126" cm="1">
        <f t="array" ref="AC3">(AB3*(1+'Drifted Weights'!AB3))/SUMPRODUCT('Drifted Weights'!AB$2:AB$49,(1+'Monthly Return'!AB$2:AB$49))</f>
        <v>2.6697398278279012E-2</v>
      </c>
      <c r="AD3" s="126" cm="1">
        <f t="array" ref="AD3">(AC3*(1+'Drifted Weights'!AC3))/SUMPRODUCT('Drifted Weights'!AC$2:AC$49,(1+'Monthly Return'!AC$2:AC$49))</f>
        <v>2.7281694907413844E-2</v>
      </c>
      <c r="AE3" s="126" cm="1">
        <f t="array" ref="AE3">(AD3*(1+'Drifted Weights'!AD3))/SUMPRODUCT('Drifted Weights'!AD$2:AD$49,(1+'Monthly Return'!AD$2:AD$49))</f>
        <v>2.6488380763168239E-2</v>
      </c>
      <c r="AF3" s="123">
        <v>2.650568824718659E-2</v>
      </c>
      <c r="AG3" s="126" cm="1">
        <f t="array" ref="AG3">(AF3*(1+'Drifted Weights'!AF3))/SUMPRODUCT('Drifted Weights'!AF$2:AF$49,(1+'Monthly Return'!AF$2:AF$49))</f>
        <v>2.6355734914415944E-2</v>
      </c>
      <c r="AH3" s="126" cm="1">
        <f t="array" ref="AH3">(AG3*(1+'Drifted Weights'!AG3))/SUMPRODUCT('Drifted Weights'!AG$2:AG$49,(1+'Monthly Return'!AG$2:AG$49))</f>
        <v>2.6708222469425575E-2</v>
      </c>
      <c r="AI3" s="126" cm="1">
        <f t="array" ref="AI3">(AH3*(1+'Drifted Weights'!AH3))/SUMPRODUCT('Drifted Weights'!AH$2:AH$49,(1+'Monthly Return'!AH$2:AH$49))</f>
        <v>2.773163202151115E-2</v>
      </c>
      <c r="AJ3" s="126" cm="1">
        <f t="array" ref="AJ3">(AI3*(1+'Drifted Weights'!AI3))/SUMPRODUCT('Drifted Weights'!AI$2:AI$49,(1+'Monthly Return'!AI$2:AI$49))</f>
        <v>2.7600001519333624E-2</v>
      </c>
      <c r="AK3" s="126" cm="1">
        <f t="array" ref="AK3">(AJ3*(1+'Drifted Weights'!AJ3))/SUMPRODUCT('Drifted Weights'!AJ$2:AJ$49,(1+'Monthly Return'!AJ$2:AJ$49))</f>
        <v>2.8502646350400538E-2</v>
      </c>
      <c r="AL3" s="126" cm="1">
        <f t="array" ref="AL3">(AK3*(1+'Drifted Weights'!AK3))/SUMPRODUCT('Drifted Weights'!AK$2:AK$49,(1+'Monthly Return'!AK$2:AK$49))</f>
        <v>2.5395547439460982E-2</v>
      </c>
      <c r="AM3" s="123">
        <v>2.650568824718659E-2</v>
      </c>
      <c r="AN3" s="126" cm="1">
        <f t="array" ref="AN3">(AM3*(1+'Drifted Weights'!AM3))/SUMPRODUCT('Drifted Weights'!AM$2:AM$49,(1+'Monthly Return'!AM$2:AM$49))</f>
        <v>2.6859678862374867E-2</v>
      </c>
      <c r="AO3" s="126" cm="1">
        <f t="array" ref="AO3">(AN3*(1+'Drifted Weights'!AN3))/SUMPRODUCT('Drifted Weights'!AN$2:AN$49,(1+'Monthly Return'!AN$2:AN$49))</f>
        <v>2.651419710081095E-2</v>
      </c>
      <c r="AP3" s="126" cm="1">
        <f t="array" ref="AP3">(AO3*(1+'Drifted Weights'!AO3))/SUMPRODUCT('Drifted Weights'!AO$2:AO$49,(1+'Monthly Return'!AO$2:AO$49))</f>
        <v>2.5798056728621184E-2</v>
      </c>
      <c r="AQ3" s="126" cm="1">
        <f t="array" ref="AQ3">(AP3*(1+'Drifted Weights'!AP3))/SUMPRODUCT('Drifted Weights'!AP$2:AP$49,(1+'Monthly Return'!AP$2:AP$49))</f>
        <v>2.7217520473471476E-2</v>
      </c>
      <c r="AR3" s="123">
        <v>2.650568824718659E-2</v>
      </c>
      <c r="AS3" s="126" cm="1">
        <f t="array" ref="AS3">(AR3*(1+'Drifted Weights'!AR3))/SUMPRODUCT('Drifted Weights'!AR$2:AR$49,(1+'Monthly Return'!AR$2:AR$49))</f>
        <v>2.7506546471455545E-2</v>
      </c>
      <c r="AT3" s="126" cm="1">
        <f t="array" ref="AT3">(AS3*(1+'Drifted Weights'!AS3))/SUMPRODUCT('Drifted Weights'!AS$2:AS$49,(1+'Monthly Return'!AS$2:AS$49))</f>
        <v>2.6527821064543326E-2</v>
      </c>
      <c r="AU3" s="126" cm="1">
        <f t="array" ref="AU3">(AT3*(1+'Drifted Weights'!AT3))/SUMPRODUCT('Drifted Weights'!AT$2:AT$49,(1+'Monthly Return'!AT$2:AT$49))</f>
        <v>2.6680930951093796E-2</v>
      </c>
      <c r="AV3" s="126" cm="1">
        <f t="array" ref="AV3">(AU3*(1+'Drifted Weights'!AU3))/SUMPRODUCT('Drifted Weights'!AU$2:AU$49,(1+'Monthly Return'!AU$2:AU$49))</f>
        <v>2.7439845126721311E-2</v>
      </c>
      <c r="AW3" s="126" cm="1">
        <f t="array" ref="AW3">(AV3*(1+'Drifted Weights'!AV3))/SUMPRODUCT('Drifted Weights'!AV$2:AV$49,(1+'Monthly Return'!AV$2:AV$49))</f>
        <v>2.7988704426662309E-2</v>
      </c>
      <c r="AX3" s="126" cm="1">
        <f t="array" ref="AX3">(AW3*(1+'Drifted Weights'!AW3))/SUMPRODUCT('Drifted Weights'!AW$2:AW$49,(1+'Monthly Return'!AW$2:AW$49))</f>
        <v>2.7029660877252559E-2</v>
      </c>
      <c r="AY3" s="123">
        <v>2.650568824718659E-2</v>
      </c>
      <c r="AZ3" s="126" cm="1">
        <f t="array" ref="AZ3">(AY3*(1+'Drifted Weights'!AY3))/SUMPRODUCT('Drifted Weights'!AY$2:AY$49,(1+'Monthly Return'!AY$2:AY$49))</f>
        <v>2.5336741007960573E-2</v>
      </c>
      <c r="BA3" s="126" cm="1">
        <f t="array" ref="BA3">(AZ3*(1+'Drifted Weights'!AZ3))/SUMPRODUCT('Drifted Weights'!AZ$2:AZ$49,(1+'Monthly Return'!AZ$2:AZ$49))</f>
        <v>2.605055993496052E-2</v>
      </c>
      <c r="BB3" s="126" cm="1">
        <f t="array" ref="BB3">(BA3*(1+'Drifted Weights'!BA3))/SUMPRODUCT('Drifted Weights'!BA$2:BA$49,(1+'Monthly Return'!BA$2:BA$49))</f>
        <v>2.79746236715064E-2</v>
      </c>
      <c r="BC3" s="126" cm="1">
        <f t="array" ref="BC3">(BB3*(1+'Drifted Weights'!BB3))/SUMPRODUCT('Drifted Weights'!BB$2:BB$49,(1+'Monthly Return'!BB$2:BB$49))</f>
        <v>2.7505120370918467E-2</v>
      </c>
      <c r="BD3" s="123">
        <v>2.650568824718659E-2</v>
      </c>
    </row>
    <row r="4" spans="1:56">
      <c r="A4" s="124" t="s">
        <v>52</v>
      </c>
      <c r="B4" s="124" t="s">
        <v>53</v>
      </c>
      <c r="C4" s="123">
        <v>2.3640208436679928E-2</v>
      </c>
      <c r="D4" s="126" cm="1">
        <f t="array" ref="D4">(C4*(1+'Drifted Weights'!C4))/SUMPRODUCT('Drifted Weights'!C$2:C$49,(1+'Monthly Return'!C$2:C$49))</f>
        <v>2.4406892599920987E-2</v>
      </c>
      <c r="E4" s="126" cm="1">
        <f t="array" ref="E4">(D4*(1+'Drifted Weights'!D4))/SUMPRODUCT('Drifted Weights'!D$2:D$49,(1+'Monthly Return'!D$2:D$49))</f>
        <v>2.3099593355603378E-2</v>
      </c>
      <c r="F4" s="126" cm="1">
        <f t="array" ref="F4">(E4*(1+'Drifted Weights'!E4))/SUMPRODUCT('Drifted Weights'!E$2:E$49,(1+'Monthly Return'!E$2:E$49))</f>
        <v>2.2680963559763529E-2</v>
      </c>
      <c r="G4" s="126" cm="1">
        <f t="array" ref="G4">(F4*(1+'Drifted Weights'!F4))/SUMPRODUCT('Drifted Weights'!F$2:F$49,(1+'Monthly Return'!F$2:F$49))</f>
        <v>2.3719000277573614E-2</v>
      </c>
      <c r="H4" s="123">
        <v>2.3640208436679928E-2</v>
      </c>
      <c r="I4" s="126" cm="1">
        <f t="array" ref="I4">(H4*(1+'Drifted Weights'!H4))/SUMPRODUCT('Drifted Weights'!H$2:H$49,(1+'Monthly Return'!H$2:H$49))</f>
        <v>2.3782297804304738E-2</v>
      </c>
      <c r="J4" s="126" cm="1">
        <f t="array" ref="J4">(I4*(1+'Drifted Weights'!I4))/SUMPRODUCT('Drifted Weights'!I$2:I$49,(1+'Monthly Return'!I$2:I$49))</f>
        <v>2.3935050866539766E-2</v>
      </c>
      <c r="K4" s="126" cm="1">
        <f t="array" ref="K4">(J4*(1+'Drifted Weights'!J4))/SUMPRODUCT('Drifted Weights'!J$2:J$49,(1+'Monthly Return'!J$2:J$49))</f>
        <v>2.3555731707139916E-2</v>
      </c>
      <c r="L4" s="126" cm="1">
        <f t="array" ref="L4">(K4*(1+'Drifted Weights'!K4))/SUMPRODUCT('Drifted Weights'!K$2:K$49,(1+'Monthly Return'!K$2:K$49))</f>
        <v>2.4395057672174109E-2</v>
      </c>
      <c r="M4" s="126" cm="1">
        <f t="array" ref="M4">(L4*(1+'Drifted Weights'!L4))/SUMPRODUCT('Drifted Weights'!L$2:L$49,(1+'Monthly Return'!L$2:L$49))</f>
        <v>2.2989748333637747E-2</v>
      </c>
      <c r="N4" s="126" cm="1">
        <f t="array" ref="N4">(M4*(1+'Drifted Weights'!M4))/SUMPRODUCT('Drifted Weights'!M$2:M$49,(1+'Monthly Return'!M$2:M$49))</f>
        <v>2.4980216476628996E-2</v>
      </c>
      <c r="O4" s="123">
        <v>2.3640208436679928E-2</v>
      </c>
      <c r="P4" s="126" cm="1">
        <f t="array" ref="P4">(O4*(1+'Drifted Weights'!O4))/SUMPRODUCT('Drifted Weights'!O$2:O$49,(1+'Monthly Return'!O$2:O$49))</f>
        <v>2.4136101206790161E-2</v>
      </c>
      <c r="Q4" s="126" cm="1">
        <f t="array" ref="Q4">(P4*(1+'Drifted Weights'!P4))/SUMPRODUCT('Drifted Weights'!P$2:P$49,(1+'Monthly Return'!P$2:P$49))</f>
        <v>2.4934697309216096E-2</v>
      </c>
      <c r="R4" s="126" cm="1">
        <f t="array" ref="R4">(Q4*(1+'Drifted Weights'!Q4))/SUMPRODUCT('Drifted Weights'!Q$2:Q$49,(1+'Monthly Return'!Q$2:Q$49))</f>
        <v>2.37874295436202E-2</v>
      </c>
      <c r="S4" s="126" cm="1">
        <f t="array" ref="S4">(R4*(1+'Drifted Weights'!R4))/SUMPRODUCT('Drifted Weights'!R$2:R$49,(1+'Monthly Return'!R$2:R$49))</f>
        <v>2.3974185928421449E-2</v>
      </c>
      <c r="T4" s="123">
        <v>2.3640208436679928E-2</v>
      </c>
      <c r="U4" s="126" cm="1">
        <f t="array" ref="U4">(T4*(1+'Drifted Weights'!T4))/SUMPRODUCT('Drifted Weights'!T$2:T$49,(1+'Monthly Return'!T$2:T$49))</f>
        <v>2.6268219925733097E-2</v>
      </c>
      <c r="V4" s="126" cm="1">
        <f t="array" ref="V4">(U4*(1+'Drifted Weights'!U4))/SUMPRODUCT('Drifted Weights'!U$2:U$49,(1+'Monthly Return'!U$2:U$49))</f>
        <v>2.2827824483119711E-2</v>
      </c>
      <c r="W4" s="126" cm="1">
        <f t="array" ref="W4">(V4*(1+'Drifted Weights'!V4))/SUMPRODUCT('Drifted Weights'!V$2:V$49,(1+'Monthly Return'!V$2:V$49))</f>
        <v>2.5227116344087069E-2</v>
      </c>
      <c r="X4" s="126" cm="1">
        <f t="array" ref="X4">(W4*(1+'Drifted Weights'!W4))/SUMPRODUCT('Drifted Weights'!W$2:W$49,(1+'Monthly Return'!W$2:W$49))</f>
        <v>2.5453318894685571E-2</v>
      </c>
      <c r="Y4" s="126" cm="1">
        <f t="array" ref="Y4">(X4*(1+'Drifted Weights'!X4))/SUMPRODUCT('Drifted Weights'!X$2:X$49,(1+'Monthly Return'!X$2:X$49))</f>
        <v>2.2343793799673401E-2</v>
      </c>
      <c r="Z4" s="126" cm="1">
        <f t="array" ref="Z4">(Y4*(1+'Drifted Weights'!Y4))/SUMPRODUCT('Drifted Weights'!Y$2:Y$49,(1+'Monthly Return'!Y$2:Y$49))</f>
        <v>2.221934613838273E-2</v>
      </c>
      <c r="AA4" s="123">
        <v>2.3640208436679928E-2</v>
      </c>
      <c r="AB4" s="126" cm="1">
        <f t="array" ref="AB4">(AA4*(1+'Drifted Weights'!AA4))/SUMPRODUCT('Drifted Weights'!AA$2:AA$49,(1+'Monthly Return'!AA$2:AA$49))</f>
        <v>2.2328998867680118E-2</v>
      </c>
      <c r="AC4" s="126" cm="1">
        <f t="array" ref="AC4">(AB4*(1+'Drifted Weights'!AB4))/SUMPRODUCT('Drifted Weights'!AB$2:AB$49,(1+'Monthly Return'!AB$2:AB$49))</f>
        <v>2.3680408794707772E-2</v>
      </c>
      <c r="AD4" s="126" cm="1">
        <f t="array" ref="AD4">(AC4*(1+'Drifted Weights'!AC4))/SUMPRODUCT('Drifted Weights'!AC$2:AC$49,(1+'Monthly Return'!AC$2:AC$49))</f>
        <v>2.412756715664539E-2</v>
      </c>
      <c r="AE4" s="126" cm="1">
        <f t="array" ref="AE4">(AD4*(1+'Drifted Weights'!AD4))/SUMPRODUCT('Drifted Weights'!AD$2:AD$49,(1+'Monthly Return'!AD$2:AD$49))</f>
        <v>2.3354044472140026E-2</v>
      </c>
      <c r="AF4" s="123">
        <v>2.3640208436679928E-2</v>
      </c>
      <c r="AG4" s="126" cm="1">
        <f t="array" ref="AG4">(AF4*(1+'Drifted Weights'!AF4))/SUMPRODUCT('Drifted Weights'!AF$2:AF$49,(1+'Monthly Return'!AF$2:AF$49))</f>
        <v>2.344084822214508E-2</v>
      </c>
      <c r="AH4" s="126" cm="1">
        <f t="array" ref="AH4">(AG4*(1+'Drifted Weights'!AG4))/SUMPRODUCT('Drifted Weights'!AG$2:AG$49,(1+'Monthly Return'!AG$2:AG$49))</f>
        <v>2.3686888223165697E-2</v>
      </c>
      <c r="AI4" s="126" cm="1">
        <f t="array" ref="AI4">(AH4*(1+'Drifted Weights'!AH4))/SUMPRODUCT('Drifted Weights'!AH$2:AH$49,(1+'Monthly Return'!AH$2:AH$49))</f>
        <v>2.4522150581835846E-2</v>
      </c>
      <c r="AJ4" s="126" cm="1">
        <f t="array" ref="AJ4">(AI4*(1+'Drifted Weights'!AI4))/SUMPRODUCT('Drifted Weights'!AI$2:AI$49,(1+'Monthly Return'!AI$2:AI$49))</f>
        <v>2.4329537935806195E-2</v>
      </c>
      <c r="AK4" s="126" cm="1">
        <f t="array" ref="AK4">(AJ4*(1+'Drifted Weights'!AJ4))/SUMPRODUCT('Drifted Weights'!AJ$2:AJ$49,(1+'Monthly Return'!AJ$2:AJ$49))</f>
        <v>2.5045259702003865E-2</v>
      </c>
      <c r="AL4" s="126" cm="1">
        <f t="array" ref="AL4">(AK4*(1+'Drifted Weights'!AK4))/SUMPRODUCT('Drifted Weights'!AK$2:AK$49,(1+'Monthly Return'!AK$2:AK$49))</f>
        <v>2.2240039914591246E-2</v>
      </c>
      <c r="AM4" s="123">
        <v>2.3640208436679928E-2</v>
      </c>
      <c r="AN4" s="126" cm="1">
        <f t="array" ref="AN4">(AM4*(1+'Drifted Weights'!AM4))/SUMPRODUCT('Drifted Weights'!AM$2:AM$49,(1+'Monthly Return'!AM$2:AM$49))</f>
        <v>2.3889057070615186E-2</v>
      </c>
      <c r="AO4" s="126" cm="1">
        <f t="array" ref="AO4">(AN4*(1+'Drifted Weights'!AN4))/SUMPRODUCT('Drifted Weights'!AN$2:AN$49,(1+'Monthly Return'!AN$2:AN$49))</f>
        <v>2.3513564645486637E-2</v>
      </c>
      <c r="AP4" s="126" cm="1">
        <f t="array" ref="AP4">(AO4*(1+'Drifted Weights'!AO4))/SUMPRODUCT('Drifted Weights'!AO$2:AO$49,(1+'Monthly Return'!AO$2:AO$49))</f>
        <v>2.2811593741239918E-2</v>
      </c>
      <c r="AQ4" s="126" cm="1">
        <f t="array" ref="AQ4">(AP4*(1+'Drifted Weights'!AP4))/SUMPRODUCT('Drifted Weights'!AP$2:AP$49,(1+'Monthly Return'!AP$2:AP$49))</f>
        <v>2.3996669136315027E-2</v>
      </c>
      <c r="AR4" s="123">
        <v>2.3640208436679928E-2</v>
      </c>
      <c r="AS4" s="126" cm="1">
        <f t="array" ref="AS4">(AR4*(1+'Drifted Weights'!AR4))/SUMPRODUCT('Drifted Weights'!AR$2:AR$49,(1+'Monthly Return'!AR$2:AR$49))</f>
        <v>2.446438253558593E-2</v>
      </c>
      <c r="AT4" s="126" cm="1">
        <f t="array" ref="AT4">(AS4*(1+'Drifted Weights'!AS4))/SUMPRODUCT('Drifted Weights'!AS$2:AS$49,(1+'Monthly Return'!AS$2:AS$49))</f>
        <v>2.352404697334709E-2</v>
      </c>
      <c r="AU4" s="126" cm="1">
        <f t="array" ref="AU4">(AT4*(1+'Drifted Weights'!AT4))/SUMPRODUCT('Drifted Weights'!AT$2:AT$49,(1+'Monthly Return'!AT$2:AT$49))</f>
        <v>2.3590587884841908E-2</v>
      </c>
      <c r="AV4" s="126" cm="1">
        <f t="array" ref="AV4">(AU4*(1+'Drifted Weights'!AU4))/SUMPRODUCT('Drifted Weights'!AU$2:AU$49,(1+'Monthly Return'!AU$2:AU$49))</f>
        <v>2.4188571929421653E-2</v>
      </c>
      <c r="AW4" s="126" cm="1">
        <f t="array" ref="AW4">(AV4*(1+'Drifted Weights'!AV4))/SUMPRODUCT('Drifted Weights'!AV$2:AV$49,(1+'Monthly Return'!AV$2:AV$49))</f>
        <v>2.4594324012901219E-2</v>
      </c>
      <c r="AX4" s="126" cm="1">
        <f t="array" ref="AX4">(AW4*(1+'Drifted Weights'!AW4))/SUMPRODUCT('Drifted Weights'!AW$2:AW$49,(1+'Monthly Return'!AW$2:AW$49))</f>
        <v>2.3673163326790422E-2</v>
      </c>
      <c r="AY4" s="123">
        <v>2.3640208436679928E-2</v>
      </c>
      <c r="AZ4" s="126" cm="1">
        <f t="array" ref="AZ4">(AY4*(1+'Drifted Weights'!AY4))/SUMPRODUCT('Drifted Weights'!AY$2:AY$49,(1+'Monthly Return'!AY$2:AY$49))</f>
        <v>2.2534552815165327E-2</v>
      </c>
      <c r="BA4" s="126" cm="1">
        <f t="array" ref="BA4">(AZ4*(1+'Drifted Weights'!AZ4))/SUMPRODUCT('Drifted Weights'!AZ$2:AZ$49,(1+'Monthly Return'!AZ$2:AZ$49))</f>
        <v>2.3106104181000429E-2</v>
      </c>
      <c r="BB4" s="126" cm="1">
        <f t="array" ref="BB4">(BA4*(1+'Drifted Weights'!BA4))/SUMPRODUCT('Drifted Weights'!BA$2:BA$49,(1+'Monthly Return'!BA$2:BA$49))</f>
        <v>2.4741488926092622E-2</v>
      </c>
      <c r="BC4" s="126" cm="1">
        <f t="array" ref="BC4">(BB4*(1+'Drifted Weights'!BB4))/SUMPRODUCT('Drifted Weights'!BB$2:BB$49,(1+'Monthly Return'!BB$2:BB$49))</f>
        <v>2.4249738218808908E-2</v>
      </c>
      <c r="BD4" s="123">
        <v>2.3640208436679928E-2</v>
      </c>
    </row>
    <row r="5" spans="1:56">
      <c r="A5" s="124" t="s">
        <v>62</v>
      </c>
      <c r="B5" s="124" t="s">
        <v>63</v>
      </c>
      <c r="C5" s="123">
        <v>1.6476508910413284E-2</v>
      </c>
      <c r="D5" s="126" cm="1">
        <f t="array" ref="D5">(C5*(1+'Drifted Weights'!C5))/SUMPRODUCT('Drifted Weights'!C$2:C$49,(1+'Monthly Return'!C$2:C$49))</f>
        <v>1.689181809974272E-2</v>
      </c>
      <c r="E5" s="126" cm="1">
        <f t="array" ref="E5">(D5*(1+'Drifted Weights'!D5))/SUMPRODUCT('Drifted Weights'!D$2:D$49,(1+'Monthly Return'!D$2:D$49))</f>
        <v>1.5869765218868064E-2</v>
      </c>
      <c r="F5" s="126" cm="1">
        <f t="array" ref="F5">(E5*(1+'Drifted Weights'!E5))/SUMPRODUCT('Drifted Weights'!E$2:E$49,(1+'Monthly Return'!E$2:E$49))</f>
        <v>1.5472047523754454E-2</v>
      </c>
      <c r="G5" s="126" cm="1">
        <f t="array" ref="G5">(F5*(1+'Drifted Weights'!F5))/SUMPRODUCT('Drifted Weights'!F$2:F$49,(1+'Monthly Return'!F$2:F$49))</f>
        <v>1.6066100205647995E-2</v>
      </c>
      <c r="H5" s="123">
        <v>1.6476508910413284E-2</v>
      </c>
      <c r="I5" s="126" cm="1">
        <f t="array" ref="I5">(H5*(1+'Drifted Weights'!H5))/SUMPRODUCT('Drifted Weights'!H$2:H$49,(1+'Monthly Return'!H$2:H$49))</f>
        <v>1.6459540962028361E-2</v>
      </c>
      <c r="J5" s="126" cm="1">
        <f t="array" ref="J5">(I5*(1+'Drifted Weights'!I5))/SUMPRODUCT('Drifted Weights'!I$2:I$49,(1+'Monthly Return'!I$2:I$49))</f>
        <v>1.6446774638725528E-2</v>
      </c>
      <c r="K5" s="126" cm="1">
        <f t="array" ref="K5">(J5*(1+'Drifted Weights'!J5))/SUMPRODUCT('Drifted Weights'!J$2:J$49,(1+'Monthly Return'!J$2:J$49))</f>
        <v>1.6067755638097331E-2</v>
      </c>
      <c r="L5" s="126" cm="1">
        <f t="array" ref="L5">(K5*(1+'Drifted Weights'!K5))/SUMPRODUCT('Drifted Weights'!K$2:K$49,(1+'Monthly Return'!K$2:K$49))</f>
        <v>1.6518539383661133E-2</v>
      </c>
      <c r="M5" s="126" cm="1">
        <f t="array" ref="M5">(L5*(1+'Drifted Weights'!L5))/SUMPRODUCT('Drifted Weights'!L$2:L$49,(1+'Monthly Return'!L$2:L$49))</f>
        <v>1.5447273655931678E-2</v>
      </c>
      <c r="N5" s="126" cm="1">
        <f t="array" ref="N5">(M5*(1+'Drifted Weights'!M5))/SUMPRODUCT('Drifted Weights'!M$2:M$49,(1+'Monthly Return'!M$2:M$49))</f>
        <v>1.6660955990602196E-2</v>
      </c>
      <c r="O5" s="123">
        <v>1.6476508910413284E-2</v>
      </c>
      <c r="P5" s="126" cm="1">
        <f t="array" ref="P5">(O5*(1+'Drifted Weights'!O5))/SUMPRODUCT('Drifted Weights'!O$2:O$49,(1+'Monthly Return'!O$2:O$49))</f>
        <v>1.6704405509753422E-2</v>
      </c>
      <c r="Q5" s="126" cm="1">
        <f t="array" ref="Q5">(P5*(1+'Drifted Weights'!P5))/SUMPRODUCT('Drifted Weights'!P$2:P$49,(1+'Monthly Return'!P$2:P$49))</f>
        <v>1.7131880502482578E-2</v>
      </c>
      <c r="R5" s="126" cm="1">
        <f t="array" ref="R5">(Q5*(1+'Drifted Weights'!Q5))/SUMPRODUCT('Drifted Weights'!Q$2:Q$49,(1+'Monthly Return'!Q$2:Q$49))</f>
        <v>1.6219203471017511E-2</v>
      </c>
      <c r="S5" s="126" cm="1">
        <f t="array" ref="S5">(R5*(1+'Drifted Weights'!R5))/SUMPRODUCT('Drifted Weights'!R$2:R$49,(1+'Monthly Return'!R$2:R$49))</f>
        <v>1.6225701456440027E-2</v>
      </c>
      <c r="T5" s="123">
        <v>1.6476508910413284E-2</v>
      </c>
      <c r="U5" s="126" cm="1">
        <f t="array" ref="U5">(T5*(1+'Drifted Weights'!T5))/SUMPRODUCT('Drifted Weights'!T$2:T$49,(1+'Monthly Return'!T$2:T$49))</f>
        <v>1.8180028079074564E-2</v>
      </c>
      <c r="V5" s="126" cm="1">
        <f t="array" ref="V5">(U5*(1+'Drifted Weights'!U5))/SUMPRODUCT('Drifted Weights'!U$2:U$49,(1+'Monthly Return'!U$2:U$49))</f>
        <v>1.5674443263460472E-2</v>
      </c>
      <c r="W5" s="126" cm="1">
        <f t="array" ref="W5">(V5*(1+'Drifted Weights'!V5))/SUMPRODUCT('Drifted Weights'!V$2:V$49,(1+'Monthly Return'!V$2:V$49))</f>
        <v>1.7200742740604236E-2</v>
      </c>
      <c r="X5" s="126" cm="1">
        <f t="array" ref="X5">(W5*(1+'Drifted Weights'!W5))/SUMPRODUCT('Drifted Weights'!W$2:W$49,(1+'Monthly Return'!W$2:W$49))</f>
        <v>1.7219105750646762E-2</v>
      </c>
      <c r="Y5" s="126" cm="1">
        <f t="array" ref="Y5">(X5*(1+'Drifted Weights'!X5))/SUMPRODUCT('Drifted Weights'!X$2:X$49,(1+'Monthly Return'!X$2:X$49))</f>
        <v>1.4994144885647631E-2</v>
      </c>
      <c r="Z5" s="126" cm="1">
        <f t="array" ref="Z5">(Y5*(1+'Drifted Weights'!Y5))/SUMPRODUCT('Drifted Weights'!Y$2:Y$49,(1+'Monthly Return'!Y$2:Y$49))</f>
        <v>1.4803439558576348E-2</v>
      </c>
      <c r="AA5" s="123">
        <v>1.6476508910413284E-2</v>
      </c>
      <c r="AB5" s="126" cm="1">
        <f t="array" ref="AB5">(AA5*(1+'Drifted Weights'!AA5))/SUMPRODUCT('Drifted Weights'!AA$2:AA$49,(1+'Monthly Return'!AA$2:AA$49))</f>
        <v>1.5453724216553267E-2</v>
      </c>
      <c r="AC5" s="126" cm="1">
        <f t="array" ref="AC5">(AB5*(1+'Drifted Weights'!AB5))/SUMPRODUCT('Drifted Weights'!AB$2:AB$49,(1+'Monthly Return'!AB$2:AB$49))</f>
        <v>1.6278806394544428E-2</v>
      </c>
      <c r="AD5" s="126" cm="1">
        <f t="array" ref="AD5">(AC5*(1+'Drifted Weights'!AC5))/SUMPRODUCT('Drifted Weights'!AC$2:AC$49,(1+'Monthly Return'!AC$2:AC$49))</f>
        <v>1.6466275328700344E-2</v>
      </c>
      <c r="AE5" s="126" cm="1">
        <f t="array" ref="AE5">(AD5*(1+'Drifted Weights'!AD5))/SUMPRODUCT('Drifted Weights'!AD$2:AD$49,(1+'Monthly Return'!AD$2:AD$49))</f>
        <v>1.5819139657153022E-2</v>
      </c>
      <c r="AF5" s="123">
        <v>1.6476508910413284E-2</v>
      </c>
      <c r="AG5" s="126" cm="1">
        <f t="array" ref="AG5">(AF5*(1+'Drifted Weights'!AF5))/SUMPRODUCT('Drifted Weights'!AF$2:AF$49,(1+'Monthly Return'!AF$2:AF$49))</f>
        <v>1.6223226396031836E-2</v>
      </c>
      <c r="AH5" s="126" cm="1">
        <f t="array" ref="AH5">(AG5*(1+'Drifted Weights'!AG5))/SUMPRODUCT('Drifted Weights'!AG$2:AG$49,(1+'Monthly Return'!AG$2:AG$49))</f>
        <v>1.6277896641725017E-2</v>
      </c>
      <c r="AI5" s="126" cm="1">
        <f t="array" ref="AI5">(AH5*(1+'Drifted Weights'!AH5))/SUMPRODUCT('Drifted Weights'!AH$2:AH$49,(1+'Monthly Return'!AH$2:AH$49))</f>
        <v>1.672993178702558E-2</v>
      </c>
      <c r="AJ5" s="126" cm="1">
        <f t="array" ref="AJ5">(AI5*(1+'Drifted Weights'!AI5))/SUMPRODUCT('Drifted Weights'!AI$2:AI$49,(1+'Monthly Return'!AI$2:AI$49))</f>
        <v>1.6472280639944926E-2</v>
      </c>
      <c r="AK5" s="126" cm="1">
        <f t="array" ref="AK5">(AJ5*(1+'Drifted Weights'!AJ5))/SUMPRODUCT('Drifted Weights'!AJ$2:AJ$49,(1+'Monthly Return'!AJ$2:AJ$49))</f>
        <v>1.6826789225301911E-2</v>
      </c>
      <c r="AL5" s="126" cm="1">
        <f t="array" ref="AL5">(AK5*(1+'Drifted Weights'!AK5))/SUMPRODUCT('Drifted Weights'!AK$2:AK$49,(1+'Monthly Return'!AK$2:AK$49))</f>
        <v>1.4822286916105204E-2</v>
      </c>
      <c r="AM5" s="123">
        <v>1.6476508910413284E-2</v>
      </c>
      <c r="AN5" s="126" cm="1">
        <f t="array" ref="AN5">(AM5*(1+'Drifted Weights'!AM5))/SUMPRODUCT('Drifted Weights'!AM$2:AM$49,(1+'Monthly Return'!AM$2:AM$49))</f>
        <v>1.6533428209230976E-2</v>
      </c>
      <c r="AO5" s="126" cm="1">
        <f t="array" ref="AO5">(AN5*(1+'Drifted Weights'!AN5))/SUMPRODUCT('Drifted Weights'!AN$2:AN$49,(1+'Monthly Return'!AN$2:AN$49))</f>
        <v>1.6156643499090035E-2</v>
      </c>
      <c r="AP5" s="126" cm="1">
        <f t="array" ref="AP5">(AO5*(1+'Drifted Weights'!AO5))/SUMPRODUCT('Drifted Weights'!AO$2:AO$49,(1+'Monthly Return'!AO$2:AO$49))</f>
        <v>1.5561639702480548E-2</v>
      </c>
      <c r="AQ5" s="126" cm="1">
        <f t="array" ref="AQ5">(AP5*(1+'Drifted Weights'!AP5))/SUMPRODUCT('Drifted Weights'!AP$2:AP$49,(1+'Monthly Return'!AP$2:AP$49))</f>
        <v>1.6254040475603415E-2</v>
      </c>
      <c r="AR5" s="123">
        <v>1.6476508910413284E-2</v>
      </c>
      <c r="AS5" s="126" cm="1">
        <f t="array" ref="AS5">(AR5*(1+'Drifted Weights'!AR5))/SUMPRODUCT('Drifted Weights'!AR$2:AR$49,(1+'Monthly Return'!AR$2:AR$49))</f>
        <v>1.6931606431331528E-2</v>
      </c>
      <c r="AT5" s="126" cm="1">
        <f t="array" ref="AT5">(AS5*(1+'Drifted Weights'!AS5))/SUMPRODUCT('Drifted Weights'!AS$2:AS$49,(1+'Monthly Return'!AS$2:AS$49))</f>
        <v>1.6161096574149835E-2</v>
      </c>
      <c r="AU5" s="126" cm="1">
        <f t="array" ref="AU5">(AT5*(1+'Drifted Weights'!AT5))/SUMPRODUCT('Drifted Weights'!AT$2:AT$49,(1+'Monthly Return'!AT$2:AT$49))</f>
        <v>1.609022306105309E-2</v>
      </c>
      <c r="AV5" s="126" cm="1">
        <f t="array" ref="AV5">(AU5*(1+'Drifted Weights'!AU5))/SUMPRODUCT('Drifted Weights'!AU$2:AU$49,(1+'Monthly Return'!AU$2:AU$49))</f>
        <v>1.6377194941888336E-2</v>
      </c>
      <c r="AW5" s="126" cm="1">
        <f t="array" ref="AW5">(AV5*(1+'Drifted Weights'!AV5))/SUMPRODUCT('Drifted Weights'!AV$2:AV$49,(1+'Monthly Return'!AV$2:AV$49))</f>
        <v>1.6524912418838942E-2</v>
      </c>
      <c r="AX5" s="126" cm="1">
        <f t="array" ref="AX5">(AW5*(1+'Drifted Weights'!AW5))/SUMPRODUCT('Drifted Weights'!AW$2:AW$49,(1+'Monthly Return'!AW$2:AW$49))</f>
        <v>1.5780714088737068E-2</v>
      </c>
      <c r="AY5" s="123">
        <v>1.6476508910413284E-2</v>
      </c>
      <c r="AZ5" s="126" cm="1">
        <f t="array" ref="AZ5">(AY5*(1+'Drifted Weights'!AY5))/SUMPRODUCT('Drifted Weights'!AY$2:AY$49,(1+'Monthly Return'!AY$2:AY$49))</f>
        <v>1.559598648432821E-2</v>
      </c>
      <c r="BA5" s="126" cm="1">
        <f t="array" ref="BA5">(AZ5*(1+'Drifted Weights'!AZ5))/SUMPRODUCT('Drifted Weights'!AZ$2:AZ$49,(1+'Monthly Return'!AZ$2:AZ$49))</f>
        <v>1.5883039528521357E-2</v>
      </c>
      <c r="BB5" s="126" cm="1">
        <f t="array" ref="BB5">(BA5*(1+'Drifted Weights'!BA5))/SUMPRODUCT('Drifted Weights'!BA$2:BA$49,(1+'Monthly Return'!BA$2:BA$49))</f>
        <v>1.6887126439586335E-2</v>
      </c>
      <c r="BC5" s="126" cm="1">
        <f t="array" ref="BC5">(BB5*(1+'Drifted Weights'!BB5))/SUMPRODUCT('Drifted Weights'!BB$2:BB$49,(1+'Monthly Return'!BB$2:BB$49))</f>
        <v>1.6424622911532349E-2</v>
      </c>
      <c r="BD5" s="123">
        <v>1.6476508910413284E-2</v>
      </c>
    </row>
    <row r="6" spans="1:56">
      <c r="A6" s="124" t="s">
        <v>70</v>
      </c>
      <c r="B6" s="124" t="s">
        <v>71</v>
      </c>
      <c r="C6" s="123">
        <v>1.6476508910413284E-2</v>
      </c>
      <c r="D6" s="126" cm="1">
        <f t="array" ref="D6">(C6*(1+'Drifted Weights'!C6))/SUMPRODUCT('Drifted Weights'!C$2:C$49,(1+'Monthly Return'!C$2:C$49))</f>
        <v>1.689181809974272E-2</v>
      </c>
      <c r="E6" s="126" cm="1">
        <f t="array" ref="E6">(D6*(1+'Drifted Weights'!D6))/SUMPRODUCT('Drifted Weights'!D$2:D$49,(1+'Monthly Return'!D$2:D$49))</f>
        <v>1.5869765218868064E-2</v>
      </c>
      <c r="F6" s="126" cm="1">
        <f t="array" ref="F6">(E6*(1+'Drifted Weights'!E6))/SUMPRODUCT('Drifted Weights'!E$2:E$49,(1+'Monthly Return'!E$2:E$49))</f>
        <v>1.5472047523754454E-2</v>
      </c>
      <c r="G6" s="126" cm="1">
        <f t="array" ref="G6">(F6*(1+'Drifted Weights'!F6))/SUMPRODUCT('Drifted Weights'!F$2:F$49,(1+'Monthly Return'!F$2:F$49))</f>
        <v>1.6066100205647995E-2</v>
      </c>
      <c r="H6" s="123">
        <v>1.6476508910413284E-2</v>
      </c>
      <c r="I6" s="126" cm="1">
        <f t="array" ref="I6">(H6*(1+'Drifted Weights'!H6))/SUMPRODUCT('Drifted Weights'!H$2:H$49,(1+'Monthly Return'!H$2:H$49))</f>
        <v>1.6459540962028361E-2</v>
      </c>
      <c r="J6" s="126" cm="1">
        <f t="array" ref="J6">(I6*(1+'Drifted Weights'!I6))/SUMPRODUCT('Drifted Weights'!I$2:I$49,(1+'Monthly Return'!I$2:I$49))</f>
        <v>1.6446774638725528E-2</v>
      </c>
      <c r="K6" s="126" cm="1">
        <f t="array" ref="K6">(J6*(1+'Drifted Weights'!J6))/SUMPRODUCT('Drifted Weights'!J$2:J$49,(1+'Monthly Return'!J$2:J$49))</f>
        <v>1.6067755638097331E-2</v>
      </c>
      <c r="L6" s="126" cm="1">
        <f t="array" ref="L6">(K6*(1+'Drifted Weights'!K6))/SUMPRODUCT('Drifted Weights'!K$2:K$49,(1+'Monthly Return'!K$2:K$49))</f>
        <v>1.6518539383661133E-2</v>
      </c>
      <c r="M6" s="126" cm="1">
        <f t="array" ref="M6">(L6*(1+'Drifted Weights'!L6))/SUMPRODUCT('Drifted Weights'!L$2:L$49,(1+'Monthly Return'!L$2:L$49))</f>
        <v>1.5447273655931678E-2</v>
      </c>
      <c r="N6" s="126" cm="1">
        <f t="array" ref="N6">(M6*(1+'Drifted Weights'!M6))/SUMPRODUCT('Drifted Weights'!M$2:M$49,(1+'Monthly Return'!M$2:M$49))</f>
        <v>1.6660955990602196E-2</v>
      </c>
      <c r="O6" s="123">
        <v>1.6476508910413284E-2</v>
      </c>
      <c r="P6" s="126" cm="1">
        <f t="array" ref="P6">(O6*(1+'Drifted Weights'!O6))/SUMPRODUCT('Drifted Weights'!O$2:O$49,(1+'Monthly Return'!O$2:O$49))</f>
        <v>1.6704405509753422E-2</v>
      </c>
      <c r="Q6" s="126" cm="1">
        <f t="array" ref="Q6">(P6*(1+'Drifted Weights'!P6))/SUMPRODUCT('Drifted Weights'!P$2:P$49,(1+'Monthly Return'!P$2:P$49))</f>
        <v>1.7131880502482578E-2</v>
      </c>
      <c r="R6" s="126" cm="1">
        <f t="array" ref="R6">(Q6*(1+'Drifted Weights'!Q6))/SUMPRODUCT('Drifted Weights'!Q$2:Q$49,(1+'Monthly Return'!Q$2:Q$49))</f>
        <v>1.6219203471017511E-2</v>
      </c>
      <c r="S6" s="126" cm="1">
        <f t="array" ref="S6">(R6*(1+'Drifted Weights'!R6))/SUMPRODUCT('Drifted Weights'!R$2:R$49,(1+'Monthly Return'!R$2:R$49))</f>
        <v>1.6225701456440027E-2</v>
      </c>
      <c r="T6" s="123">
        <v>1.6476508910413284E-2</v>
      </c>
      <c r="U6" s="126" cm="1">
        <f t="array" ref="U6">(T6*(1+'Drifted Weights'!T6))/SUMPRODUCT('Drifted Weights'!T$2:T$49,(1+'Monthly Return'!T$2:T$49))</f>
        <v>1.8180028079074564E-2</v>
      </c>
      <c r="V6" s="126" cm="1">
        <f t="array" ref="V6">(U6*(1+'Drifted Weights'!U6))/SUMPRODUCT('Drifted Weights'!U$2:U$49,(1+'Monthly Return'!U$2:U$49))</f>
        <v>1.5674443263460472E-2</v>
      </c>
      <c r="W6" s="126" cm="1">
        <f t="array" ref="W6">(V6*(1+'Drifted Weights'!V6))/SUMPRODUCT('Drifted Weights'!V$2:V$49,(1+'Monthly Return'!V$2:V$49))</f>
        <v>1.7200742740604236E-2</v>
      </c>
      <c r="X6" s="126" cm="1">
        <f t="array" ref="X6">(W6*(1+'Drifted Weights'!W6))/SUMPRODUCT('Drifted Weights'!W$2:W$49,(1+'Monthly Return'!W$2:W$49))</f>
        <v>1.7219105750646762E-2</v>
      </c>
      <c r="Y6" s="126" cm="1">
        <f t="array" ref="Y6">(X6*(1+'Drifted Weights'!X6))/SUMPRODUCT('Drifted Weights'!X$2:X$49,(1+'Monthly Return'!X$2:X$49))</f>
        <v>1.4994144885647631E-2</v>
      </c>
      <c r="Z6" s="126" cm="1">
        <f t="array" ref="Z6">(Y6*(1+'Drifted Weights'!Y6))/SUMPRODUCT('Drifted Weights'!Y$2:Y$49,(1+'Monthly Return'!Y$2:Y$49))</f>
        <v>1.4803439558576348E-2</v>
      </c>
      <c r="AA6" s="123">
        <v>1.6476508910413284E-2</v>
      </c>
      <c r="AB6" s="126" cm="1">
        <f t="array" ref="AB6">(AA6*(1+'Drifted Weights'!AA6))/SUMPRODUCT('Drifted Weights'!AA$2:AA$49,(1+'Monthly Return'!AA$2:AA$49))</f>
        <v>1.5453724216553267E-2</v>
      </c>
      <c r="AC6" s="126" cm="1">
        <f t="array" ref="AC6">(AB6*(1+'Drifted Weights'!AB6))/SUMPRODUCT('Drifted Weights'!AB$2:AB$49,(1+'Monthly Return'!AB$2:AB$49))</f>
        <v>1.6278806394544428E-2</v>
      </c>
      <c r="AD6" s="126" cm="1">
        <f t="array" ref="AD6">(AC6*(1+'Drifted Weights'!AC6))/SUMPRODUCT('Drifted Weights'!AC$2:AC$49,(1+'Monthly Return'!AC$2:AC$49))</f>
        <v>1.6466275328700344E-2</v>
      </c>
      <c r="AE6" s="126" cm="1">
        <f t="array" ref="AE6">(AD6*(1+'Drifted Weights'!AD6))/SUMPRODUCT('Drifted Weights'!AD$2:AD$49,(1+'Monthly Return'!AD$2:AD$49))</f>
        <v>1.5819139657153022E-2</v>
      </c>
      <c r="AF6" s="123">
        <v>1.6476508910413284E-2</v>
      </c>
      <c r="AG6" s="126" cm="1">
        <f t="array" ref="AG6">(AF6*(1+'Drifted Weights'!AF6))/SUMPRODUCT('Drifted Weights'!AF$2:AF$49,(1+'Monthly Return'!AF$2:AF$49))</f>
        <v>1.6223226396031836E-2</v>
      </c>
      <c r="AH6" s="126" cm="1">
        <f t="array" ref="AH6">(AG6*(1+'Drifted Weights'!AG6))/SUMPRODUCT('Drifted Weights'!AG$2:AG$49,(1+'Monthly Return'!AG$2:AG$49))</f>
        <v>1.6277896641725017E-2</v>
      </c>
      <c r="AI6" s="126" cm="1">
        <f t="array" ref="AI6">(AH6*(1+'Drifted Weights'!AH6))/SUMPRODUCT('Drifted Weights'!AH$2:AH$49,(1+'Monthly Return'!AH$2:AH$49))</f>
        <v>1.672993178702558E-2</v>
      </c>
      <c r="AJ6" s="126" cm="1">
        <f t="array" ref="AJ6">(AI6*(1+'Drifted Weights'!AI6))/SUMPRODUCT('Drifted Weights'!AI$2:AI$49,(1+'Monthly Return'!AI$2:AI$49))</f>
        <v>1.6472280639944926E-2</v>
      </c>
      <c r="AK6" s="126" cm="1">
        <f t="array" ref="AK6">(AJ6*(1+'Drifted Weights'!AJ6))/SUMPRODUCT('Drifted Weights'!AJ$2:AJ$49,(1+'Monthly Return'!AJ$2:AJ$49))</f>
        <v>1.6826789225301911E-2</v>
      </c>
      <c r="AL6" s="126" cm="1">
        <f t="array" ref="AL6">(AK6*(1+'Drifted Weights'!AK6))/SUMPRODUCT('Drifted Weights'!AK$2:AK$49,(1+'Monthly Return'!AK$2:AK$49))</f>
        <v>1.4822286916105204E-2</v>
      </c>
      <c r="AM6" s="123">
        <v>1.6476508910413284E-2</v>
      </c>
      <c r="AN6" s="126" cm="1">
        <f t="array" ref="AN6">(AM6*(1+'Drifted Weights'!AM6))/SUMPRODUCT('Drifted Weights'!AM$2:AM$49,(1+'Monthly Return'!AM$2:AM$49))</f>
        <v>1.6533428209230976E-2</v>
      </c>
      <c r="AO6" s="126" cm="1">
        <f t="array" ref="AO6">(AN6*(1+'Drifted Weights'!AN6))/SUMPRODUCT('Drifted Weights'!AN$2:AN$49,(1+'Monthly Return'!AN$2:AN$49))</f>
        <v>1.6156643499090035E-2</v>
      </c>
      <c r="AP6" s="126" cm="1">
        <f t="array" ref="AP6">(AO6*(1+'Drifted Weights'!AO6))/SUMPRODUCT('Drifted Weights'!AO$2:AO$49,(1+'Monthly Return'!AO$2:AO$49))</f>
        <v>1.5561639702480548E-2</v>
      </c>
      <c r="AQ6" s="126" cm="1">
        <f t="array" ref="AQ6">(AP6*(1+'Drifted Weights'!AP6))/SUMPRODUCT('Drifted Weights'!AP$2:AP$49,(1+'Monthly Return'!AP$2:AP$49))</f>
        <v>1.6254040475603415E-2</v>
      </c>
      <c r="AR6" s="123">
        <v>1.6476508910413284E-2</v>
      </c>
      <c r="AS6" s="126" cm="1">
        <f t="array" ref="AS6">(AR6*(1+'Drifted Weights'!AR6))/SUMPRODUCT('Drifted Weights'!AR$2:AR$49,(1+'Monthly Return'!AR$2:AR$49))</f>
        <v>1.6931606431331528E-2</v>
      </c>
      <c r="AT6" s="126" cm="1">
        <f t="array" ref="AT6">(AS6*(1+'Drifted Weights'!AS6))/SUMPRODUCT('Drifted Weights'!AS$2:AS$49,(1+'Monthly Return'!AS$2:AS$49))</f>
        <v>1.6161096574149835E-2</v>
      </c>
      <c r="AU6" s="126" cm="1">
        <f t="array" ref="AU6">(AT6*(1+'Drifted Weights'!AT6))/SUMPRODUCT('Drifted Weights'!AT$2:AT$49,(1+'Monthly Return'!AT$2:AT$49))</f>
        <v>1.609022306105309E-2</v>
      </c>
      <c r="AV6" s="126" cm="1">
        <f t="array" ref="AV6">(AU6*(1+'Drifted Weights'!AU6))/SUMPRODUCT('Drifted Weights'!AU$2:AU$49,(1+'Monthly Return'!AU$2:AU$49))</f>
        <v>1.6377194941888336E-2</v>
      </c>
      <c r="AW6" s="126" cm="1">
        <f t="array" ref="AW6">(AV6*(1+'Drifted Weights'!AV6))/SUMPRODUCT('Drifted Weights'!AV$2:AV$49,(1+'Monthly Return'!AV$2:AV$49))</f>
        <v>1.6524912418838942E-2</v>
      </c>
      <c r="AX6" s="126" cm="1">
        <f t="array" ref="AX6">(AW6*(1+'Drifted Weights'!AW6))/SUMPRODUCT('Drifted Weights'!AW$2:AW$49,(1+'Monthly Return'!AW$2:AW$49))</f>
        <v>1.5780714088737068E-2</v>
      </c>
      <c r="AY6" s="123">
        <v>1.6476508910413284E-2</v>
      </c>
      <c r="AZ6" s="126" cm="1">
        <f t="array" ref="AZ6">(AY6*(1+'Drifted Weights'!AY6))/SUMPRODUCT('Drifted Weights'!AY$2:AY$49,(1+'Monthly Return'!AY$2:AY$49))</f>
        <v>1.559598648432821E-2</v>
      </c>
      <c r="BA6" s="126" cm="1">
        <f t="array" ref="BA6">(AZ6*(1+'Drifted Weights'!AZ6))/SUMPRODUCT('Drifted Weights'!AZ$2:AZ$49,(1+'Monthly Return'!AZ$2:AZ$49))</f>
        <v>1.5883039528521357E-2</v>
      </c>
      <c r="BB6" s="126" cm="1">
        <f t="array" ref="BB6">(BA6*(1+'Drifted Weights'!BA6))/SUMPRODUCT('Drifted Weights'!BA$2:BA$49,(1+'Monthly Return'!BA$2:BA$49))</f>
        <v>1.6887126439586335E-2</v>
      </c>
      <c r="BC6" s="126" cm="1">
        <f t="array" ref="BC6">(BB6*(1+'Drifted Weights'!BB6))/SUMPRODUCT('Drifted Weights'!BB$2:BB$49,(1+'Monthly Return'!BB$2:BB$49))</f>
        <v>1.6424622911532349E-2</v>
      </c>
      <c r="BD6" s="123">
        <v>1.6476508910413284E-2</v>
      </c>
    </row>
    <row r="7" spans="1:56">
      <c r="A7" s="124" t="s">
        <v>76</v>
      </c>
      <c r="B7" s="124" t="s">
        <v>77</v>
      </c>
      <c r="C7" s="123">
        <v>1.4327399052533291E-2</v>
      </c>
      <c r="D7" s="126" cm="1">
        <f t="array" ref="D7">(C7*(1+'Drifted Weights'!C7))/SUMPRODUCT('Drifted Weights'!C$2:C$49,(1+'Monthly Return'!C$2:C$49))</f>
        <v>1.4657481885099022E-2</v>
      </c>
      <c r="E7" s="126" cm="1">
        <f t="array" ref="E7">(D7*(1+'Drifted Weights'!D7))/SUMPRODUCT('Drifted Weights'!D$2:D$49,(1+'Monthly Return'!D$2:D$49))</f>
        <v>1.3740362196869678E-2</v>
      </c>
      <c r="F7" s="126" cm="1">
        <f t="array" ref="F7">(E7*(1+'Drifted Weights'!E7))/SUMPRODUCT('Drifted Weights'!E$2:E$49,(1+'Monthly Return'!E$2:E$49))</f>
        <v>1.3367930326616293E-2</v>
      </c>
      <c r="G7" s="126" cm="1">
        <f t="array" ref="G7">(F7*(1+'Drifted Weights'!F7))/SUMPRODUCT('Drifted Weights'!F$2:F$49,(1+'Monthly Return'!F$2:F$49))</f>
        <v>1.3852432319956871E-2</v>
      </c>
      <c r="H7" s="123">
        <v>1.4327399052533291E-2</v>
      </c>
      <c r="I7" s="126" cm="1">
        <f t="array" ref="I7">(H7*(1+'Drifted Weights'!H7))/SUMPRODUCT('Drifted Weights'!H$2:H$49,(1+'Monthly Return'!H$2:H$49))</f>
        <v>1.4282383463012223E-2</v>
      </c>
      <c r="J7" s="126" cm="1">
        <f t="array" ref="J7">(I7*(1+'Drifted Weights'!I7))/SUMPRODUCT('Drifted Weights'!I$2:I$49,(1+'Monthly Return'!I$2:I$49))</f>
        <v>1.4240738033903291E-2</v>
      </c>
      <c r="K7" s="126" cm="1">
        <f t="array" ref="K7">(J7*(1+'Drifted Weights'!J7))/SUMPRODUCT('Drifted Weights'!J$2:J$49,(1+'Monthly Return'!J$2:J$49))</f>
        <v>1.3882362558966627E-2</v>
      </c>
      <c r="L7" s="126" cm="1">
        <f t="array" ref="L7">(K7*(1+'Drifted Weights'!K7))/SUMPRODUCT('Drifted Weights'!K$2:K$49,(1+'Monthly Return'!K$2:K$49))</f>
        <v>1.4241138365150714E-2</v>
      </c>
      <c r="M7" s="126" cm="1">
        <f t="array" ref="M7">(L7*(1+'Drifted Weights'!L7))/SUMPRODUCT('Drifted Weights'!L$2:L$49,(1+'Monthly Return'!L$2:L$49))</f>
        <v>1.3287730809622712E-2</v>
      </c>
      <c r="N7" s="126" cm="1">
        <f t="array" ref="N7">(M7*(1+'Drifted Weights'!M7))/SUMPRODUCT('Drifted Weights'!M$2:M$49,(1+'Monthly Return'!M$2:M$49))</f>
        <v>1.4301260070106771E-2</v>
      </c>
      <c r="O7" s="123">
        <v>1.4327399052533291E-2</v>
      </c>
      <c r="P7" s="126" cm="1">
        <f t="array" ref="P7">(O7*(1+'Drifted Weights'!O7))/SUMPRODUCT('Drifted Weights'!O$2:O$49,(1+'Monthly Return'!O$2:O$49))</f>
        <v>1.4494858973427394E-2</v>
      </c>
      <c r="Q7" s="126" cm="1">
        <f t="array" ref="Q7">(P7*(1+'Drifted Weights'!P7))/SUMPRODUCT('Drifted Weights'!P$2:P$49,(1+'Monthly Return'!P$2:P$49))</f>
        <v>1.4833483459223864E-2</v>
      </c>
      <c r="R7" s="126" cm="1">
        <f t="array" ref="R7">(Q7*(1+'Drifted Weights'!Q7))/SUMPRODUCT('Drifted Weights'!Q$2:Q$49,(1+'Monthly Return'!Q$2:Q$49))</f>
        <v>1.4011517009844226E-2</v>
      </c>
      <c r="S7" s="126" cm="1">
        <f t="array" ref="S7">(R7*(1+'Drifted Weights'!R7))/SUMPRODUCT('Drifted Weights'!R$2:R$49,(1+'Monthly Return'!R$2:R$49))</f>
        <v>1.3986678988429598E-2</v>
      </c>
      <c r="T7" s="123">
        <v>1.4327399052533291E-2</v>
      </c>
      <c r="U7" s="126" cm="1">
        <f t="array" ref="U7">(T7*(1+'Drifted Weights'!T7))/SUMPRODUCT('Drifted Weights'!T$2:T$49,(1+'Monthly Return'!T$2:T$49))</f>
        <v>1.5775296102891707E-2</v>
      </c>
      <c r="V7" s="126" cm="1">
        <f t="array" ref="V7">(U7*(1+'Drifted Weights'!U7))/SUMPRODUCT('Drifted Weights'!U$2:U$49,(1+'Monthly Return'!U$2:U$49))</f>
        <v>1.3569010132093561E-2</v>
      </c>
      <c r="W7" s="126" cm="1">
        <f t="array" ref="W7">(V7*(1+'Drifted Weights'!V7))/SUMPRODUCT('Drifted Weights'!V$2:V$49,(1+'Monthly Return'!V$2:V$49))</f>
        <v>1.4859426284387521E-2</v>
      </c>
      <c r="X7" s="126" cm="1">
        <f t="array" ref="X7">(W7*(1+'Drifted Weights'!W7))/SUMPRODUCT('Drifted Weights'!W$2:W$49,(1+'Monthly Return'!W$2:W$49))</f>
        <v>1.4841050945961307E-2</v>
      </c>
      <c r="Y7" s="126" cm="1">
        <f t="array" ref="Y7">(X7*(1+'Drifted Weights'!X7))/SUMPRODUCT('Drifted Weights'!X$2:X$49,(1+'Monthly Return'!X$2:X$49))</f>
        <v>1.2893157366623656E-2</v>
      </c>
      <c r="Z7" s="126" cm="1">
        <f t="array" ref="Z7">(Y7*(1+'Drifted Weights'!Y7))/SUMPRODUCT('Drifted Weights'!Y$2:Y$49,(1+'Monthly Return'!Y$2:Y$49))</f>
        <v>1.270282501281441E-2</v>
      </c>
      <c r="AA7" s="123">
        <v>1.4327399052533291E-2</v>
      </c>
      <c r="AB7" s="126" cm="1">
        <f t="array" ref="AB7">(AA7*(1+'Drifted Weights'!AA7))/SUMPRODUCT('Drifted Weights'!AA$2:AA$49,(1+'Monthly Return'!AA$2:AA$49))</f>
        <v>1.3409609399292288E-2</v>
      </c>
      <c r="AC7" s="126" cm="1">
        <f t="array" ref="AC7">(AB7*(1+'Drifted Weights'!AB7))/SUMPRODUCT('Drifted Weights'!AB$2:AB$49,(1+'Monthly Return'!AB$2:AB$49))</f>
        <v>1.4097120417168367E-2</v>
      </c>
      <c r="AD7" s="126" cm="1">
        <f t="array" ref="AD7">(AC7*(1+'Drifted Weights'!AC7))/SUMPRODUCT('Drifted Weights'!AC$2:AC$49,(1+'Monthly Return'!AC$2:AC$49))</f>
        <v>1.4228853402858699E-2</v>
      </c>
      <c r="AE7" s="126" cm="1">
        <f t="array" ref="AE7">(AD7*(1+'Drifted Weights'!AD7))/SUMPRODUCT('Drifted Weights'!AD$2:AD$49,(1+'Monthly Return'!AD$2:AD$49))</f>
        <v>1.3639560599129651E-2</v>
      </c>
      <c r="AF7" s="123">
        <v>1.4327399052533291E-2</v>
      </c>
      <c r="AG7" s="126" cm="1">
        <f t="array" ref="AG7">(AF7*(1+'Drifted Weights'!AF7))/SUMPRODUCT('Drifted Weights'!AF$2:AF$49,(1+'Monthly Return'!AF$2:AF$49))</f>
        <v>1.4077327000183522E-2</v>
      </c>
      <c r="AH7" s="126" cm="1">
        <f t="array" ref="AH7">(AG7*(1+'Drifted Weights'!AG7))/SUMPRODUCT('Drifted Weights'!AG$2:AG$49,(1+'Monthly Return'!AG$2:AG$49))</f>
        <v>1.4094939387772124E-2</v>
      </c>
      <c r="AI7" s="126" cm="1">
        <f t="array" ref="AI7">(AH7*(1+'Drifted Weights'!AH7))/SUMPRODUCT('Drifted Weights'!AH$2:AH$49,(1+'Monthly Return'!AH$2:AH$49))</f>
        <v>1.445523750503086E-2</v>
      </c>
      <c r="AJ7" s="126" cm="1">
        <f t="array" ref="AJ7">(AI7*(1+'Drifted Weights'!AI7))/SUMPRODUCT('Drifted Weights'!AI$2:AI$49,(1+'Monthly Return'!AI$2:AI$49))</f>
        <v>1.4200775898342368E-2</v>
      </c>
      <c r="AK7" s="126" cm="1">
        <f t="array" ref="AK7">(AJ7*(1+'Drifted Weights'!AJ7))/SUMPRODUCT('Drifted Weights'!AJ$2:AJ$49,(1+'Monthly Return'!AJ$2:AJ$49))</f>
        <v>1.4473980875119584E-2</v>
      </c>
      <c r="AL7" s="126" cm="1">
        <f t="array" ref="AL7">(AK7*(1+'Drifted Weights'!AK7))/SUMPRODUCT('Drifted Weights'!AK$2:AK$49,(1+'Monthly Return'!AK$2:AK$49))</f>
        <v>1.2720257079237993E-2</v>
      </c>
      <c r="AM7" s="123">
        <v>1.4327399052533291E-2</v>
      </c>
      <c r="AN7" s="126" cm="1">
        <f t="array" ref="AN7">(AM7*(1+'Drifted Weights'!AM7))/SUMPRODUCT('Drifted Weights'!AM$2:AM$49,(1+'Monthly Return'!AM$2:AM$49))</f>
        <v>1.4346497401548459E-2</v>
      </c>
      <c r="AO7" s="126" cm="1">
        <f t="array" ref="AO7">(AN7*(1+'Drifted Weights'!AN7))/SUMPRODUCT('Drifted Weights'!AN$2:AN$49,(1+'Monthly Return'!AN$2:AN$49))</f>
        <v>1.3989390119749761E-2</v>
      </c>
      <c r="AP7" s="126" cm="1">
        <f t="array" ref="AP7">(AO7*(1+'Drifted Weights'!AO7))/SUMPRODUCT('Drifted Weights'!AO$2:AO$49,(1+'Monthly Return'!AO$2:AO$49))</f>
        <v>1.344546247628335E-2</v>
      </c>
      <c r="AQ7" s="126" cm="1">
        <f t="array" ref="AQ7">(AP7*(1+'Drifted Weights'!AP7))/SUMPRODUCT('Drifted Weights'!AP$2:AP$49,(1+'Monthly Return'!AP$2:AP$49))</f>
        <v>1.4014442318667573E-2</v>
      </c>
      <c r="AR7" s="123">
        <v>1.4327399052533291E-2</v>
      </c>
      <c r="AS7" s="126" cm="1">
        <f t="array" ref="AS7">(AR7*(1+'Drifted Weights'!AR7))/SUMPRODUCT('Drifted Weights'!AR$2:AR$49,(1+'Monthly Return'!AR$2:AR$49))</f>
        <v>1.4692007283493534E-2</v>
      </c>
      <c r="AT7" s="126" cm="1">
        <f t="array" ref="AT7">(AS7*(1+'Drifted Weights'!AS7))/SUMPRODUCT('Drifted Weights'!AS$2:AS$49,(1+'Monthly Return'!AS$2:AS$49))</f>
        <v>1.3992531379082251E-2</v>
      </c>
      <c r="AU7" s="126" cm="1">
        <f t="array" ref="AU7">(AT7*(1+'Drifted Weights'!AT7))/SUMPRODUCT('Drifted Weights'!AT$2:AT$49,(1+'Monthly Return'!AT$2:AT$49))</f>
        <v>1.3901437803900886E-2</v>
      </c>
      <c r="AV7" s="126" cm="1">
        <f t="array" ref="AV7">(AU7*(1+'Drifted Weights'!AU7))/SUMPRODUCT('Drifted Weights'!AU$2:AU$49,(1+'Monthly Return'!AU$2:AU$49))</f>
        <v>1.4118892809898323E-2</v>
      </c>
      <c r="AW7" s="126" cm="1">
        <f t="array" ref="AW7">(AV7*(1+'Drifted Weights'!AV7))/SUMPRODUCT('Drifted Weights'!AV$2:AV$49,(1+'Monthly Return'!AV$2:AV$49))</f>
        <v>1.4214587152210734E-2</v>
      </c>
      <c r="AX7" s="126" cm="1">
        <f t="array" ref="AX7">(AW7*(1+'Drifted Weights'!AW7))/SUMPRODUCT('Drifted Weights'!AW$2:AW$49,(1+'Monthly Return'!AW$2:AW$49))</f>
        <v>1.354358262735565E-2</v>
      </c>
      <c r="AY7" s="123">
        <v>1.4327399052533291E-2</v>
      </c>
      <c r="AZ7" s="126" cm="1">
        <f t="array" ref="AZ7">(AY7*(1+'Drifted Weights'!AY7))/SUMPRODUCT('Drifted Weights'!AY$2:AY$49,(1+'Monthly Return'!AY$2:AY$49))</f>
        <v>1.3533054170040566E-2</v>
      </c>
      <c r="BA7" s="126" cm="1">
        <f t="array" ref="BA7">(AZ7*(1+'Drifted Weights'!AZ7))/SUMPRODUCT('Drifted Weights'!AZ$2:AZ$49,(1+'Monthly Return'!AZ$2:AZ$49))</f>
        <v>1.3754142758446799E-2</v>
      </c>
      <c r="BB7" s="126" cm="1">
        <f t="array" ref="BB7">(BA7*(1+'Drifted Weights'!BA7))/SUMPRODUCT('Drifted Weights'!BA$2:BA$49,(1+'Monthly Return'!BA$2:BA$49))</f>
        <v>1.4593000533455807E-2</v>
      </c>
      <c r="BC7" s="126" cm="1">
        <f t="array" ref="BC7">(BB7*(1+'Drifted Weights'!BB7))/SUMPRODUCT('Drifted Weights'!BB$2:BB$49,(1+'Monthly Return'!BB$2:BB$49))</f>
        <v>1.4161307830228873E-2</v>
      </c>
      <c r="BD7" s="123">
        <v>1.4327399052533291E-2</v>
      </c>
    </row>
    <row r="8" spans="1:56">
      <c r="A8" s="124" t="s">
        <v>82</v>
      </c>
      <c r="B8" s="124" t="s">
        <v>83</v>
      </c>
      <c r="C8" s="123">
        <v>2.9708134285823671E-2</v>
      </c>
      <c r="D8" s="126" cm="1">
        <f t="array" ref="D8">(C8*(1+'Drifted Weights'!C8))/SUMPRODUCT('Drifted Weights'!C$2:C$49,(1+'Monthly Return'!C$2:C$49))</f>
        <v>3.0853424460378948E-2</v>
      </c>
      <c r="E8" s="126" cm="1">
        <f t="array" ref="E8">(D8*(1+'Drifted Weights'!D8))/SUMPRODUCT('Drifted Weights'!D$2:D$49,(1+'Monthly Return'!D$2:D$49))</f>
        <v>2.9384590619007445E-2</v>
      </c>
      <c r="F8" s="126" cm="1">
        <f t="array" ref="F8">(E8*(1+'Drifted Weights'!E8))/SUMPRODUCT('Drifted Weights'!E$2:E$49,(1+'Monthly Return'!E$2:E$49))</f>
        <v>2.9029299861058701E-2</v>
      </c>
      <c r="G8" s="126" cm="1">
        <f t="array" ref="G8">(F8*(1+'Drifted Weights'!F8))/SUMPRODUCT('Drifted Weights'!F$2:F$49,(1+'Monthly Return'!F$2:F$49))</f>
        <v>3.0546327916217166E-2</v>
      </c>
      <c r="H8" s="123">
        <v>2.9708134285823671E-2</v>
      </c>
      <c r="I8" s="126" cm="1">
        <f t="array" ref="I8">(H8*(1+'Drifted Weights'!H8))/SUMPRODUCT('Drifted Weights'!H$2:H$49,(1+'Monthly Return'!H$2:H$49))</f>
        <v>3.0063856994303639E-2</v>
      </c>
      <c r="J8" s="126" cm="1">
        <f t="array" ref="J8">(I8*(1+'Drifted Weights'!I8))/SUMPRODUCT('Drifted Weights'!I$2:I$49,(1+'Monthly Return'!I$2:I$49))</f>
        <v>3.0442602122059039E-2</v>
      </c>
      <c r="K8" s="126" cm="1">
        <f t="array" ref="K8">(J8*(1+'Drifted Weights'!J8))/SUMPRODUCT('Drifted Weights'!J$2:J$49,(1+'Monthly Return'!J$2:J$49))</f>
        <v>3.015056200833819E-2</v>
      </c>
      <c r="L8" s="126" cm="1">
        <f t="array" ref="L8">(K8*(1+'Drifted Weights'!K8))/SUMPRODUCT('Drifted Weights'!K$2:K$49,(1+'Monthly Return'!K$2:K$49))</f>
        <v>3.1426055344651677E-2</v>
      </c>
      <c r="M8" s="126" cm="1">
        <f t="array" ref="M8">(L8*(1+'Drifted Weights'!L8))/SUMPRODUCT('Drifted Weights'!L$2:L$49,(1+'Monthly Return'!L$2:L$49))</f>
        <v>2.981898541629029E-2</v>
      </c>
      <c r="N8" s="126" cm="1">
        <f t="array" ref="N8">(M8*(1+'Drifted Weights'!M8))/SUMPRODUCT('Drifted Weights'!M$2:M$49,(1+'Monthly Return'!M$2:M$49))</f>
        <v>3.2617033196751209E-2</v>
      </c>
      <c r="O8" s="123">
        <v>2.9708134285823671E-2</v>
      </c>
      <c r="P8" s="126" cm="1">
        <f t="array" ref="P8">(O8*(1+'Drifted Weights'!O8))/SUMPRODUCT('Drifted Weights'!O$2:O$49,(1+'Monthly Return'!O$2:O$49))</f>
        <v>3.0511109609839153E-2</v>
      </c>
      <c r="Q8" s="126" cm="1">
        <f t="array" ref="Q8">(P8*(1+'Drifted Weights'!P8))/SUMPRODUCT('Drifted Weights'!P$2:P$49,(1+'Monthly Return'!P$2:P$49))</f>
        <v>3.1716845529512309E-2</v>
      </c>
      <c r="R8" s="126" cm="1">
        <f t="array" ref="R8">(Q8*(1+'Drifted Weights'!Q8))/SUMPRODUCT('Drifted Weights'!Q$2:Q$49,(1+'Monthly Return'!Q$2:Q$49))</f>
        <v>3.0457743675994544E-2</v>
      </c>
      <c r="S8" s="126" cm="1">
        <f t="array" ref="S8">(R8*(1+'Drifted Weights'!R8))/SUMPRODUCT('Drifted Weights'!R$2:R$49,(1+'Monthly Return'!R$2:R$49))</f>
        <v>3.0896869321913805E-2</v>
      </c>
      <c r="T8" s="123">
        <v>2.9708134285823671E-2</v>
      </c>
      <c r="U8" s="126" cm="1">
        <f t="array" ref="U8">(T8*(1+'Drifted Weights'!T8))/SUMPRODUCT('Drifted Weights'!T$2:T$49,(1+'Monthly Return'!T$2:T$49))</f>
        <v>3.3206379545008151E-2</v>
      </c>
      <c r="V8" s="126" cm="1">
        <f t="array" ref="V8">(U8*(1+'Drifted Weights'!U8))/SUMPRODUCT('Drifted Weights'!U$2:U$49,(1+'Monthly Return'!U$2:U$49))</f>
        <v>2.90523727177362E-2</v>
      </c>
      <c r="W8" s="126" cm="1">
        <f t="array" ref="W8">(V8*(1+'Drifted Weights'!V8))/SUMPRODUCT('Drifted Weights'!V$2:V$49,(1+'Monthly Return'!V$2:V$49))</f>
        <v>3.230127290865021E-2</v>
      </c>
      <c r="X8" s="126" cm="1">
        <f t="array" ref="X8">(W8*(1+'Drifted Weights'!W8))/SUMPRODUCT('Drifted Weights'!W$2:W$49,(1+'Monthly Return'!W$2:W$49))</f>
        <v>3.2815786998415475E-2</v>
      </c>
      <c r="Y8" s="126" cm="1">
        <f t="array" ref="Y8">(X8*(1+'Drifted Weights'!X8))/SUMPRODUCT('Drifted Weights'!X$2:X$49,(1+'Monthly Return'!X$2:X$49))</f>
        <v>2.9013645002572197E-2</v>
      </c>
      <c r="Z8" s="126" cm="1">
        <f t="array" ref="Z8">(Y8*(1+'Drifted Weights'!Y8))/SUMPRODUCT('Drifted Weights'!Y$2:Y$49,(1+'Monthly Return'!Y$2:Y$49))</f>
        <v>2.9040281470289926E-2</v>
      </c>
      <c r="AA8" s="123">
        <v>2.9708134285823671E-2</v>
      </c>
      <c r="AB8" s="126" cm="1">
        <f t="array" ref="AB8">(AA8*(1+'Drifted Weights'!AA8))/SUMPRODUCT('Drifted Weights'!AA$2:AA$49,(1+'Monthly Return'!AA$2:AA$49))</f>
        <v>2.8226701822832038E-2</v>
      </c>
      <c r="AC8" s="126" cm="1">
        <f t="array" ref="AC8">(AB8*(1+'Drifted Weights'!AB8))/SUMPRODUCT('Drifted Weights'!AB$2:AB$49,(1+'Monthly Return'!AB$2:AB$49))</f>
        <v>3.0107748323753538E-2</v>
      </c>
      <c r="AD8" s="126" cm="1">
        <f t="array" ref="AD8">(AC8*(1+'Drifted Weights'!AC8))/SUMPRODUCT('Drifted Weights'!AC$2:AC$49,(1+'Monthly Return'!AC$2:AC$49))</f>
        <v>3.0868880310738925E-2</v>
      </c>
      <c r="AE8" s="126" cm="1">
        <f t="array" ref="AE8">(AD8*(1+'Drifted Weights'!AD8))/SUMPRODUCT('Drifted Weights'!AD$2:AD$49,(1+'Monthly Return'!AD$2:AD$49))</f>
        <v>3.0075912976141699E-2</v>
      </c>
      <c r="AF8" s="123">
        <v>2.9708134285823671E-2</v>
      </c>
      <c r="AG8" s="126" cm="1">
        <f t="array" ref="AG8">(AF8*(1+'Drifted Weights'!AF8))/SUMPRODUCT('Drifted Weights'!AF$2:AF$49,(1+'Monthly Return'!AF$2:AF$49))</f>
        <v>2.9632221182941686E-2</v>
      </c>
      <c r="AH8" s="126" cm="1">
        <f t="array" ref="AH8">(AG8*(1+'Drifted Weights'!AG8))/SUMPRODUCT('Drifted Weights'!AG$2:AG$49,(1+'Monthly Return'!AG$2:AG$49))</f>
        <v>3.0124390767474234E-2</v>
      </c>
      <c r="AI8" s="126" cm="1">
        <f t="array" ref="AI8">(AH8*(1+'Drifted Weights'!AH8))/SUMPRODUCT('Drifted Weights'!AH$2:AH$49,(1+'Monthly Return'!AH$2:AH$49))</f>
        <v>3.1382775238635766E-2</v>
      </c>
      <c r="AJ8" s="126" cm="1">
        <f t="array" ref="AJ8">(AI8*(1+'Drifted Weights'!AI8))/SUMPRODUCT('Drifted Weights'!AI$2:AI$49,(1+'Monthly Return'!AI$2:AI$49))</f>
        <v>3.1344776253505395E-2</v>
      </c>
      <c r="AK8" s="126" cm="1">
        <f t="array" ref="AK8">(AJ8*(1+'Drifted Weights'!AJ8))/SUMPRODUCT('Drifted Weights'!AJ$2:AJ$49,(1+'Monthly Return'!AJ$2:AJ$49))</f>
        <v>3.24878543461855E-2</v>
      </c>
      <c r="AL8" s="126" cm="1">
        <f t="array" ref="AL8">(AK8*(1+'Drifted Weights'!AK8))/SUMPRODUCT('Drifted Weights'!AK$2:AK$49,(1+'Monthly Return'!AK$2:AK$49))</f>
        <v>2.905848461478434E-2</v>
      </c>
      <c r="AM8" s="123">
        <v>2.9708134285823671E-2</v>
      </c>
      <c r="AN8" s="126" cm="1">
        <f t="array" ref="AN8">(AM8*(1+'Drifted Weights'!AM8))/SUMPRODUCT('Drifted Weights'!AM$2:AM$49,(1+'Monthly Return'!AM$2:AM$49))</f>
        <v>3.0198814320193026E-2</v>
      </c>
      <c r="AO8" s="126" cm="1">
        <f t="array" ref="AO8">(AN8*(1+'Drifted Weights'!AN8))/SUMPRODUCT('Drifted Weights'!AN$2:AN$49,(1+'Monthly Return'!AN$2:AN$49))</f>
        <v>2.9907320240256802E-2</v>
      </c>
      <c r="AP8" s="126" cm="1">
        <f t="array" ref="AP8">(AO8*(1+'Drifted Weights'!AO8))/SUMPRODUCT('Drifted Weights'!AO$2:AO$49,(1+'Monthly Return'!AO$2:AO$49))</f>
        <v>2.9195720598845901E-2</v>
      </c>
      <c r="AQ8" s="126" cm="1">
        <f t="array" ref="AQ8">(AP8*(1+'Drifted Weights'!AP8))/SUMPRODUCT('Drifted Weights'!AP$2:AP$49,(1+'Monthly Return'!AP$2:AP$49))</f>
        <v>3.0904154294321889E-2</v>
      </c>
      <c r="AR8" s="123">
        <v>2.9708134285823671E-2</v>
      </c>
      <c r="AS8" s="126" cm="1">
        <f t="array" ref="AS8">(AR8*(1+'Drifted Weights'!AR8))/SUMPRODUCT('Drifted Weights'!AR$2:AR$49,(1+'Monthly Return'!AR$2:AR$49))</f>
        <v>3.0926099069815957E-2</v>
      </c>
      <c r="AT8" s="126" cm="1">
        <f t="array" ref="AT8">(AS8*(1+'Drifted Weights'!AS8))/SUMPRODUCT('Drifted Weights'!AS$2:AS$49,(1+'Monthly Return'!AS$2:AS$49))</f>
        <v>2.9924960945768967E-2</v>
      </c>
      <c r="AU8" s="126" cm="1">
        <f t="array" ref="AU8">(AT8*(1+'Drifted Weights'!AT8))/SUMPRODUCT('Drifted Weights'!AT$2:AT$49,(1+'Monthly Return'!AT$2:AT$49))</f>
        <v>3.019728176182231E-2</v>
      </c>
      <c r="AV8" s="126" cm="1">
        <f t="array" ref="AV8">(AU8*(1+'Drifted Weights'!AU8))/SUMPRODUCT('Drifted Weights'!AU$2:AU$49,(1+'Monthly Return'!AU$2:AU$49))</f>
        <v>3.1162581842022301E-2</v>
      </c>
      <c r="AW8" s="126" cm="1">
        <f t="array" ref="AW8">(AV8*(1+'Drifted Weights'!AV8))/SUMPRODUCT('Drifted Weights'!AV$2:AV$49,(1+'Monthly Return'!AV$2:AV$49))</f>
        <v>3.1901074639645838E-2</v>
      </c>
      <c r="AX8" s="126" cm="1">
        <f t="array" ref="AX8">(AW8*(1+'Drifted Weights'!AW8))/SUMPRODUCT('Drifted Weights'!AW$2:AW$49,(1+'Monthly Return'!AW$2:AW$49))</f>
        <v>3.0925222747516485E-2</v>
      </c>
      <c r="AY8" s="123">
        <v>2.9708134285823671E-2</v>
      </c>
      <c r="AZ8" s="126" cm="1">
        <f t="array" ref="AZ8">(AY8*(1+'Drifted Weights'!AY8))/SUMPRODUCT('Drifted Weights'!AY$2:AY$49,(1+'Monthly Return'!AY$2:AY$49))</f>
        <v>2.8486548223405298E-2</v>
      </c>
      <c r="BA8" s="126" cm="1">
        <f t="array" ref="BA8">(AZ8*(1+'Drifted Weights'!AZ8))/SUMPRODUCT('Drifted Weights'!AZ$2:AZ$49,(1+'Monthly Return'!AZ$2:AZ$49))</f>
        <v>2.9379082889527574E-2</v>
      </c>
      <c r="BB8" s="126" cm="1">
        <f t="array" ref="BB8">(BA8*(1+'Drifted Weights'!BA8))/SUMPRODUCT('Drifted Weights'!BA$2:BA$49,(1+'Monthly Return'!BA$2:BA$49))</f>
        <v>3.1651332793603153E-2</v>
      </c>
      <c r="BC8" s="126" cm="1">
        <f t="array" ref="BC8">(BB8*(1+'Drifted Weights'!BB8))/SUMPRODUCT('Drifted Weights'!BB$2:BB$49,(1+'Monthly Return'!BB$2:BB$49))</f>
        <v>3.1231428499537858E-2</v>
      </c>
      <c r="BD8" s="123">
        <v>2.9708134285823671E-2</v>
      </c>
    </row>
    <row r="9" spans="1:56">
      <c r="A9" s="124" t="s">
        <v>90</v>
      </c>
      <c r="B9" s="124" t="s">
        <v>91</v>
      </c>
      <c r="C9" s="123">
        <v>1.9250871017213737E-2</v>
      </c>
      <c r="D9" s="126" cm="1">
        <f t="array" ref="D9">(C9*(1+'Drifted Weights'!C9))/SUMPRODUCT('Drifted Weights'!C$2:C$49,(1+'Monthly Return'!C$2:C$49))</f>
        <v>1.9789978735519659E-2</v>
      </c>
      <c r="E9" s="126" cm="1">
        <f t="array" ref="E9">(D9*(1+'Drifted Weights'!D9))/SUMPRODUCT('Drifted Weights'!D$2:D$49,(1+'Monthly Return'!D$2:D$49))</f>
        <v>1.8645559513752061E-2</v>
      </c>
      <c r="F9" s="126" cm="1">
        <f t="array" ref="F9">(E9*(1+'Drifted Weights'!E9))/SUMPRODUCT('Drifted Weights'!E$2:E$49,(1+'Monthly Return'!E$2:E$49))</f>
        <v>1.8227947565536834E-2</v>
      </c>
      <c r="G9" s="126" cm="1">
        <f t="array" ref="G9">(F9*(1+'Drifted Weights'!F9))/SUMPRODUCT('Drifted Weights'!F$2:F$49,(1+'Monthly Return'!F$2:F$49))</f>
        <v>1.897918202646599E-2</v>
      </c>
      <c r="H9" s="123">
        <v>1.9250871017213737E-2</v>
      </c>
      <c r="I9" s="126" cm="1">
        <f t="array" ref="I9">(H9*(1+'Drifted Weights'!H9))/SUMPRODUCT('Drifted Weights'!H$2:H$49,(1+'Monthly Return'!H$2:H$49))</f>
        <v>1.9283535005620103E-2</v>
      </c>
      <c r="J9" s="126" cm="1">
        <f t="array" ref="J9">(I9*(1+'Drifted Weights'!I9))/SUMPRODUCT('Drifted Weights'!I$2:I$49,(1+'Monthly Return'!I$2:I$49))</f>
        <v>1.9322111558756912E-2</v>
      </c>
      <c r="K9" s="126" cm="1">
        <f t="array" ref="K9">(J9*(1+'Drifted Weights'!J9))/SUMPRODUCT('Drifted Weights'!J$2:J$49,(1+'Monthly Return'!J$2:J$49))</f>
        <v>1.8930228884996798E-2</v>
      </c>
      <c r="L9" s="126" cm="1">
        <f t="array" ref="L9">(K9*(1+'Drifted Weights'!K9))/SUMPRODUCT('Drifted Weights'!K$2:K$49,(1+'Monthly Return'!K$2:K$49))</f>
        <v>1.9516146394680613E-2</v>
      </c>
      <c r="M9" s="126" cm="1">
        <f t="array" ref="M9">(L9*(1+'Drifted Weights'!L9))/SUMPRODUCT('Drifted Weights'!L$2:L$49,(1+'Monthly Return'!L$2:L$49))</f>
        <v>1.8304297631216437E-2</v>
      </c>
      <c r="N9" s="126" cm="1">
        <f t="array" ref="N9">(M9*(1+'Drifted Weights'!M9))/SUMPRODUCT('Drifted Weights'!M$2:M$49,(1+'Monthly Return'!M$2:M$49))</f>
        <v>1.9798001120104197E-2</v>
      </c>
      <c r="O9" s="123">
        <v>1.9250871017213737E-2</v>
      </c>
      <c r="P9" s="126" cm="1">
        <f t="array" ref="P9">(O9*(1+'Drifted Weights'!O9))/SUMPRODUCT('Drifted Weights'!O$2:O$49,(1+'Monthly Return'!O$2:O$49))</f>
        <v>1.9570411419037995E-2</v>
      </c>
      <c r="Q9" s="126" cm="1">
        <f t="array" ref="Q9">(P9*(1+'Drifted Weights'!P9))/SUMPRODUCT('Drifted Weights'!P$2:P$49,(1+'Monthly Return'!P$2:P$49))</f>
        <v>2.0127808231288159E-2</v>
      </c>
      <c r="R9" s="126" cm="1">
        <f t="array" ref="R9">(Q9*(1+'Drifted Weights'!Q9))/SUMPRODUCT('Drifted Weights'!Q$2:Q$49,(1+'Monthly Return'!Q$2:Q$49))</f>
        <v>1.9111654744528528E-2</v>
      </c>
      <c r="S9" s="126" cm="1">
        <f t="array" ref="S9">(R9*(1+'Drifted Weights'!R9))/SUMPRODUCT('Drifted Weights'!R$2:R$49,(1+'Monthly Return'!R$2:R$49))</f>
        <v>1.9173730591526713E-2</v>
      </c>
      <c r="T9" s="123">
        <v>1.9250871017213737E-2</v>
      </c>
      <c r="U9" s="126" cm="1">
        <f t="array" ref="U9">(T9*(1+'Drifted Weights'!T9))/SUMPRODUCT('Drifted Weights'!T$2:T$49,(1+'Monthly Return'!T$2:T$49))</f>
        <v>2.1299209295979556E-2</v>
      </c>
      <c r="V9" s="126" cm="1">
        <f t="array" ref="V9">(U9*(1+'Drifted Weights'!U9))/SUMPRODUCT('Drifted Weights'!U$2:U$49,(1+'Monthly Return'!U$2:U$49))</f>
        <v>1.8419993702616898E-2</v>
      </c>
      <c r="W9" s="126" cm="1">
        <f t="array" ref="W9">(V9*(1+'Drifted Weights'!V9))/SUMPRODUCT('Drifted Weights'!V$2:V$49,(1+'Monthly Return'!V$2:V$49))</f>
        <v>2.0268282355381251E-2</v>
      </c>
      <c r="X9" s="126" cm="1">
        <f t="array" ref="X9">(W9*(1+'Drifted Weights'!W9))/SUMPRODUCT('Drifted Weights'!W$2:W$49,(1+'Monthly Return'!W$2:W$49))</f>
        <v>2.0351107841754156E-2</v>
      </c>
      <c r="Y9" s="126" cm="1">
        <f t="array" ref="Y9">(X9*(1+'Drifted Weights'!X9))/SUMPRODUCT('Drifted Weights'!X$2:X$49,(1+'Monthly Return'!X$2:X$49))</f>
        <v>1.7776010459708551E-2</v>
      </c>
      <c r="Z9" s="126" cm="1">
        <f t="array" ref="Z9">(Y9*(1+'Drifted Weights'!Y9))/SUMPRODUCT('Drifted Weights'!Y$2:Y$49,(1+'Monthly Return'!Y$2:Y$49))</f>
        <v>1.7598023854682683E-2</v>
      </c>
      <c r="AA9" s="123">
        <v>1.9250871017213737E-2</v>
      </c>
      <c r="AB9" s="126" cm="1">
        <f t="array" ref="AB9">(AA9*(1+'Drifted Weights'!AA9))/SUMPRODUCT('Drifted Weights'!AA$2:AA$49,(1+'Monthly Return'!AA$2:AA$49))</f>
        <v>1.8105148411160812E-2</v>
      </c>
      <c r="AC9" s="126" cm="1">
        <f t="array" ref="AC9">(AB9*(1+'Drifted Weights'!AB9))/SUMPRODUCT('Drifted Weights'!AB$2:AB$49,(1+'Monthly Return'!AB$2:AB$49))</f>
        <v>1.9121589319528468E-2</v>
      </c>
      <c r="AD9" s="126" cm="1">
        <f t="array" ref="AD9">(AC9*(1+'Drifted Weights'!AC9))/SUMPRODUCT('Drifted Weights'!AC$2:AC$49,(1+'Monthly Return'!AC$2:AC$49))</f>
        <v>1.9395899908747686E-2</v>
      </c>
      <c r="AE9" s="126" cm="1">
        <f t="array" ref="AE9">(AD9*(1+'Drifted Weights'!AD9))/SUMPRODUCT('Drifted Weights'!AD$2:AD$49,(1+'Monthly Return'!AD$2:AD$49))</f>
        <v>1.8687333234929254E-2</v>
      </c>
      <c r="AF9" s="123">
        <v>1.9250871017213737E-2</v>
      </c>
      <c r="AG9" s="126" cm="1">
        <f t="array" ref="AG9">(AF9*(1+'Drifted Weights'!AF9))/SUMPRODUCT('Drifted Weights'!AF$2:AF$49,(1+'Monthly Return'!AF$2:AF$49))</f>
        <v>1.9006675510191605E-2</v>
      </c>
      <c r="AH9" s="126" cm="1">
        <f t="array" ref="AH9">(AG9*(1+'Drifted Weights'!AG9))/SUMPRODUCT('Drifted Weights'!AG$2:AG$49,(1+'Monthly Return'!AG$2:AG$49))</f>
        <v>1.9122960606126213E-2</v>
      </c>
      <c r="AI9" s="126" cm="1">
        <f t="array" ref="AI9">(AH9*(1+'Drifted Weights'!AH9))/SUMPRODUCT('Drifted Weights'!AH$2:AH$49,(1+'Monthly Return'!AH$2:AH$49))</f>
        <v>1.9709024085109612E-2</v>
      </c>
      <c r="AJ9" s="126" cm="1">
        <f t="array" ref="AJ9">(AI9*(1+'Drifted Weights'!AI9))/SUMPRODUCT('Drifted Weights'!AI$2:AI$49,(1+'Monthly Return'!AI$2:AI$49))</f>
        <v>1.9462352600252038E-2</v>
      </c>
      <c r="AK9" s="126" cm="1">
        <f t="array" ref="AK9">(AJ9*(1+'Drifted Weights'!AJ9))/SUMPRODUCT('Drifted Weights'!AJ$2:AJ$49,(1+'Monthly Return'!AJ$2:AJ$49))</f>
        <v>1.9939694999408637E-2</v>
      </c>
      <c r="AL9" s="126" cm="1">
        <f t="array" ref="AL9">(AK9*(1+'Drifted Weights'!AK9))/SUMPRODUCT('Drifted Weights'!AK$2:AK$49,(1+'Monthly Return'!AK$2:AK$49))</f>
        <v>1.7618137162279973E-2</v>
      </c>
      <c r="AM9" s="123">
        <v>1.9250871017213737E-2</v>
      </c>
      <c r="AN9" s="126" cm="1">
        <f t="array" ref="AN9">(AM9*(1+'Drifted Weights'!AM9))/SUMPRODUCT('Drifted Weights'!AM$2:AM$49,(1+'Monthly Return'!AM$2:AM$49))</f>
        <v>1.9370099225192661E-2</v>
      </c>
      <c r="AO9" s="126" cm="1">
        <f t="array" ref="AO9">(AN9*(1+'Drifted Weights'!AN9))/SUMPRODUCT('Drifted Weights'!AN$2:AN$49,(1+'Monthly Return'!AN$2:AN$49))</f>
        <v>1.8981489954422837E-2</v>
      </c>
      <c r="AP9" s="126" cm="1">
        <f t="array" ref="AP9">(AO9*(1+'Drifted Weights'!AO9))/SUMPRODUCT('Drifted Weights'!AO$2:AO$49,(1+'Monthly Return'!AO$2:AO$49))</f>
        <v>1.833327898097821E-2</v>
      </c>
      <c r="AQ9" s="126" cm="1">
        <f t="array" ref="AQ9">(AP9*(1+'Drifted Weights'!AP9))/SUMPRODUCT('Drifted Weights'!AP$2:AP$49,(1+'Monthly Return'!AP$2:AP$49))</f>
        <v>1.9201262141079513E-2</v>
      </c>
      <c r="AR9" s="123">
        <v>1.9250871017213737E-2</v>
      </c>
      <c r="AS9" s="126" cm="1">
        <f t="array" ref="AS9">(AR9*(1+'Drifted Weights'!AR9))/SUMPRODUCT('Drifted Weights'!AR$2:AR$49,(1+'Monthly Return'!AR$2:AR$49))</f>
        <v>1.9836593625131588E-2</v>
      </c>
      <c r="AT9" s="126" cm="1">
        <f t="array" ref="AT9">(AS9*(1+'Drifted Weights'!AS9))/SUMPRODUCT('Drifted Weights'!AS$2:AS$49,(1+'Monthly Return'!AS$2:AS$49))</f>
        <v>1.8987972877095388E-2</v>
      </c>
      <c r="AU9" s="126" cm="1">
        <f t="array" ref="AU9">(AT9*(1+'Drifted Weights'!AT9))/SUMPRODUCT('Drifted Weights'!AT$2:AT$49,(1+'Monthly Return'!AT$2:AT$49))</f>
        <v>1.895729359011317E-2</v>
      </c>
      <c r="AV9" s="126" cm="1">
        <f t="array" ref="AV9">(AU9*(1+'Drifted Weights'!AU9))/SUMPRODUCT('Drifted Weights'!AU$2:AU$49,(1+'Monthly Return'!AU$2:AU$49))</f>
        <v>1.9349845401448806E-2</v>
      </c>
      <c r="AW9" s="126" cm="1">
        <f t="array" ref="AW9">(AV9*(1+'Drifted Weights'!AV9))/SUMPRODUCT('Drifted Weights'!AV$2:AV$49,(1+'Monthly Return'!AV$2:AV$49))</f>
        <v>1.9581479251267714E-2</v>
      </c>
      <c r="AX9" s="126" cm="1">
        <f t="array" ref="AX9">(AW9*(1+'Drifted Weights'!AW9))/SUMPRODUCT('Drifted Weights'!AW$2:AW$49,(1+'Monthly Return'!AW$2:AW$49))</f>
        <v>1.8755856147451018E-2</v>
      </c>
      <c r="AY9" s="123">
        <v>1.9250871017213737E-2</v>
      </c>
      <c r="AZ9" s="126" cm="1">
        <f t="array" ref="AZ9">(AY9*(1+'Drifted Weights'!AY9))/SUMPRODUCT('Drifted Weights'!AY$2:AY$49,(1+'Monthly Return'!AY$2:AY$49))</f>
        <v>1.8271818880704633E-2</v>
      </c>
      <c r="BA9" s="126" cm="1">
        <f t="array" ref="BA9">(AZ9*(1+'Drifted Weights'!AZ9))/SUMPRODUCT('Drifted Weights'!AZ$2:AZ$49,(1+'Monthly Return'!AZ$2:AZ$49))</f>
        <v>1.8657149731932238E-2</v>
      </c>
      <c r="BB9" s="126" cm="1">
        <f t="array" ref="BB9">(BA9*(1+'Drifted Weights'!BA9))/SUMPRODUCT('Drifted Weights'!BA$2:BA$49,(1+'Monthly Return'!BA$2:BA$49))</f>
        <v>1.9890777682982908E-2</v>
      </c>
      <c r="BC9" s="126" cm="1">
        <f t="array" ref="BC9">(BB9*(1+'Drifted Weights'!BB9))/SUMPRODUCT('Drifted Weights'!BB$2:BB$49,(1+'Monthly Return'!BB$2:BB$49))</f>
        <v>1.9403154024268607E-2</v>
      </c>
      <c r="BD9" s="123">
        <v>1.9250871017213737E-2</v>
      </c>
    </row>
    <row r="10" spans="1:56">
      <c r="A10" s="124" t="s">
        <v>102</v>
      </c>
      <c r="B10" s="124" t="s">
        <v>103</v>
      </c>
      <c r="C10" s="123">
        <v>1.7111885348634434E-2</v>
      </c>
      <c r="D10" s="126" cm="1">
        <f t="array" ref="D10">(C10*(1+'Drifted Weights'!C10))/SUMPRODUCT('Drifted Weights'!C$2:C$49,(1+'Monthly Return'!C$2:C$49))</f>
        <v>1.7554175788477011E-2</v>
      </c>
      <c r="E10" s="126" cm="1">
        <f t="array" ref="E10">(D10*(1+'Drifted Weights'!D10))/SUMPRODUCT('Drifted Weights'!D$2:D$49,(1+'Monthly Return'!D$2:D$49))</f>
        <v>1.6502788607983789E-2</v>
      </c>
      <c r="F10" s="126" cm="1">
        <f t="array" ref="F10">(E10*(1+'Drifted Weights'!E10))/SUMPRODUCT('Drifted Weights'!E$2:E$49,(1+'Monthly Return'!E$2:E$49))</f>
        <v>1.6099232231886598E-2</v>
      </c>
      <c r="G10" s="126" cm="1">
        <f t="array" ref="G10">(F10*(1+'Drifted Weights'!F10))/SUMPRODUCT('Drifted Weights'!F$2:F$49,(1+'Monthly Return'!F$2:F$49))</f>
        <v>1.6727690934536847E-2</v>
      </c>
      <c r="H10" s="123">
        <v>1.7111885348634434E-2</v>
      </c>
      <c r="I10" s="126" cm="1">
        <f t="array" ref="I10">(H10*(1+'Drifted Weights'!H10))/SUMPRODUCT('Drifted Weights'!H$2:H$49,(1+'Monthly Return'!H$2:H$49))</f>
        <v>1.7104948309234078E-2</v>
      </c>
      <c r="J10" s="126" cm="1">
        <f t="array" ref="J10">(I10*(1+'Drifted Weights'!I10))/SUMPRODUCT('Drifted Weights'!I$2:I$49,(1+'Monthly Return'!I$2:I$49))</f>
        <v>1.7102533866171974E-2</v>
      </c>
      <c r="K10" s="126" cm="1">
        <f t="array" ref="K10">(J10*(1+'Drifted Weights'!J10))/SUMPRODUCT('Drifted Weights'!J$2:J$49,(1+'Monthly Return'!J$2:J$49))</f>
        <v>1.6719182174262739E-2</v>
      </c>
      <c r="L10" s="126" cm="1">
        <f t="array" ref="L10">(K10*(1+'Drifted Weights'!K10))/SUMPRODUCT('Drifted Weights'!K$2:K$49,(1+'Monthly Return'!K$2:K$49))</f>
        <v>1.7199261620454528E-2</v>
      </c>
      <c r="M10" s="126" cm="1">
        <f t="array" ref="M10">(L10*(1+'Drifted Weights'!L10))/SUMPRODUCT('Drifted Weights'!L$2:L$49,(1+'Monthly Return'!L$2:L$49))</f>
        <v>1.6094620188681512E-2</v>
      </c>
      <c r="N10" s="126" cm="1">
        <f t="array" ref="N10">(M10*(1+'Drifted Weights'!M10))/SUMPRODUCT('Drifted Weights'!M$2:M$49,(1+'Monthly Return'!M$2:M$49))</f>
        <v>1.7370230571437696E-2</v>
      </c>
      <c r="O10" s="123">
        <v>1.7111885348634434E-2</v>
      </c>
      <c r="P10" s="126" cm="1">
        <f t="array" ref="P10">(O10*(1+'Drifted Weights'!O10))/SUMPRODUCT('Drifted Weights'!O$2:O$49,(1+'Monthly Return'!O$2:O$49))</f>
        <v>1.7359414423523876E-2</v>
      </c>
      <c r="Q10" s="126" cm="1">
        <f t="array" ref="Q10">(P10*(1+'Drifted Weights'!P10))/SUMPRODUCT('Drifted Weights'!P$2:P$49,(1+'Monthly Return'!P$2:P$49))</f>
        <v>1.7815121408968113E-2</v>
      </c>
      <c r="R10" s="126" cm="1">
        <f t="array" ref="R10">(Q10*(1+'Drifted Weights'!Q10))/SUMPRODUCT('Drifted Weights'!Q$2:Q$49,(1+'Monthly Return'!Q$2:Q$49))</f>
        <v>1.6877375148549759E-2</v>
      </c>
      <c r="S10" s="126" cm="1">
        <f t="array" ref="S10">(R10*(1+'Drifted Weights'!R10))/SUMPRODUCT('Drifted Weights'!R$2:R$49,(1+'Monthly Return'!R$2:R$49))</f>
        <v>1.6895072119597166E-2</v>
      </c>
      <c r="T10" s="123">
        <v>1.7111885348634434E-2</v>
      </c>
      <c r="U10" s="126" cm="1">
        <f t="array" ref="U10">(T10*(1+'Drifted Weights'!T10))/SUMPRODUCT('Drifted Weights'!T$2:T$49,(1+'Monthly Return'!T$2:T$49))</f>
        <v>1.8892898730917759E-2</v>
      </c>
      <c r="V10" s="126" cm="1">
        <f t="array" ref="V10">(U10*(1+'Drifted Weights'!U10))/SUMPRODUCT('Drifted Weights'!U$2:U$49,(1+'Monthly Return'!U$2:U$49))</f>
        <v>1.6300470218504566E-2</v>
      </c>
      <c r="W10" s="126" cm="1">
        <f t="array" ref="W10">(V10*(1+'Drifted Weights'!V10))/SUMPRODUCT('Drifted Weights'!V$2:V$49,(1+'Monthly Return'!V$2:V$49))</f>
        <v>1.7898754476759593E-2</v>
      </c>
      <c r="X10" s="126" cm="1">
        <f t="array" ref="X10">(W10*(1+'Drifted Weights'!W10))/SUMPRODUCT('Drifted Weights'!W$2:W$49,(1+'Monthly Return'!W$2:W$49))</f>
        <v>1.7930158052333223E-2</v>
      </c>
      <c r="Y10" s="126" cm="1">
        <f t="array" ref="Y10">(X10*(1+'Drifted Weights'!X10))/SUMPRODUCT('Drifted Weights'!X$2:X$49,(1+'Monthly Return'!X$2:X$49))</f>
        <v>1.5624232764854673E-2</v>
      </c>
      <c r="Z10" s="126" cm="1">
        <f t="array" ref="Z10">(Y10*(1+'Drifted Weights'!Y10))/SUMPRODUCT('Drifted Weights'!Y$2:Y$49,(1+'Monthly Return'!Y$2:Y$49))</f>
        <v>1.5435089416121725E-2</v>
      </c>
      <c r="AA10" s="123">
        <v>1.7111885348634434E-2</v>
      </c>
      <c r="AB10" s="126" cm="1">
        <f t="array" ref="AB10">(AA10*(1+'Drifted Weights'!AA10))/SUMPRODUCT('Drifted Weights'!AA$2:AA$49,(1+'Monthly Return'!AA$2:AA$49))</f>
        <v>1.6059691732540741E-2</v>
      </c>
      <c r="AC10" s="126" cm="1">
        <f t="array" ref="AC10">(AB10*(1+'Drifted Weights'!AB10))/SUMPRODUCT('Drifted Weights'!AB$2:AB$49,(1+'Monthly Return'!AB$2:AB$49))</f>
        <v>1.692722204427621E-2</v>
      </c>
      <c r="AD10" s="126" cm="1">
        <f t="array" ref="AD10">(AC10*(1+'Drifted Weights'!AC10))/SUMPRODUCT('Drifted Weights'!AC$2:AC$49,(1+'Monthly Return'!AC$2:AC$49))</f>
        <v>1.7133082659201004E-2</v>
      </c>
      <c r="AE10" s="126" cm="1">
        <f t="array" ref="AE10">(AD10*(1+'Drifted Weights'!AD10))/SUMPRODUCT('Drifted Weights'!AD$2:AD$49,(1+'Monthly Return'!AD$2:AD$49))</f>
        <v>1.6470538690465036E-2</v>
      </c>
      <c r="AF10" s="123">
        <v>1.7111885348634434E-2</v>
      </c>
      <c r="AG10" s="126" cm="1">
        <f t="array" ref="AG10">(AF10*(1+'Drifted Weights'!AF10))/SUMPRODUCT('Drifted Weights'!AF$2:AF$49,(1+'Monthly Return'!AF$2:AF$49))</f>
        <v>1.6859367436388672E-2</v>
      </c>
      <c r="AH10" s="126" cm="1">
        <f t="array" ref="AH10">(AG10*(1+'Drifted Weights'!AG10))/SUMPRODUCT('Drifted Weights'!AG$2:AG$49,(1+'Monthly Return'!AG$2:AG$49))</f>
        <v>1.6926770682762937E-2</v>
      </c>
      <c r="AI10" s="126" cm="1">
        <f t="array" ref="AI10">(AH10*(1+'Drifted Weights'!AH10))/SUMPRODUCT('Drifted Weights'!AH$2:AH$49,(1+'Monthly Return'!AH$2:AH$49))</f>
        <v>1.7407932519412365E-2</v>
      </c>
      <c r="AJ10" s="126" cm="1">
        <f t="array" ref="AJ10">(AI10*(1+'Drifted Weights'!AI10))/SUMPRODUCT('Drifted Weights'!AI$2:AI$49,(1+'Monthly Return'!AI$2:AI$49))</f>
        <v>1.7151269355135133E-2</v>
      </c>
      <c r="AK10" s="126" cm="1">
        <f t="array" ref="AK10">(AJ10*(1+'Drifted Weights'!AJ10))/SUMPRODUCT('Drifted Weights'!AJ$2:AJ$49,(1+'Monthly Return'!AJ$2:AJ$49))</f>
        <v>1.7532094179023561E-2</v>
      </c>
      <c r="AL10" s="126" cm="1">
        <f t="array" ref="AL10">(AK10*(1+'Drifted Weights'!AK10))/SUMPRODUCT('Drifted Weights'!AK$2:AK$49,(1+'Monthly Return'!AK$2:AK$49))</f>
        <v>1.5454284130622324E-2</v>
      </c>
      <c r="AM10" s="123">
        <v>1.7111885348634434E-2</v>
      </c>
      <c r="AN10" s="126" cm="1">
        <f t="array" ref="AN10">(AM10*(1+'Drifted Weights'!AM10))/SUMPRODUCT('Drifted Weights'!AM$2:AM$49,(1+'Monthly Return'!AM$2:AM$49))</f>
        <v>1.7181732804441321E-2</v>
      </c>
      <c r="AO10" s="126" cm="1">
        <f t="array" ref="AO10">(AN10*(1+'Drifted Weights'!AN10))/SUMPRODUCT('Drifted Weights'!AN$2:AN$49,(1+'Monthly Return'!AN$2:AN$49))</f>
        <v>1.680088181285528E-2</v>
      </c>
      <c r="AP10" s="126" cm="1">
        <f t="array" ref="AP10">(AO10*(1+'Drifted Weights'!AO10))/SUMPRODUCT('Drifted Weights'!AO$2:AO$49,(1+'Monthly Return'!AO$2:AO$49))</f>
        <v>1.6192411933900738E-2</v>
      </c>
      <c r="AQ10" s="126" cm="1">
        <f t="array" ref="AQ10">(AP10*(1+'Drifted Weights'!AP10))/SUMPRODUCT('Drifted Weights'!AP$2:AP$49,(1+'Monthly Return'!AP$2:AP$49))</f>
        <v>1.6923383037958477E-2</v>
      </c>
      <c r="AR10" s="123">
        <v>1.7111885348634434E-2</v>
      </c>
      <c r="AS10" s="126" cm="1">
        <f t="array" ref="AS10">(AR10*(1+'Drifted Weights'!AR10))/SUMPRODUCT('Drifted Weights'!AR$2:AR$49,(1+'Monthly Return'!AR$2:AR$49))</f>
        <v>1.759552429003652E-2</v>
      </c>
      <c r="AT10" s="126" cm="1">
        <f t="array" ref="AT10">(AS10*(1+'Drifted Weights'!AS10))/SUMPRODUCT('Drifted Weights'!AS$2:AS$49,(1+'Monthly Return'!AS$2:AS$49))</f>
        <v>1.6805766113968206E-2</v>
      </c>
      <c r="AU10" s="126" cm="1">
        <f t="array" ref="AU10">(AT10*(1+'Drifted Weights'!AT10))/SUMPRODUCT('Drifted Weights'!AT$2:AT$49,(1+'Monthly Return'!AT$2:AT$49))</f>
        <v>1.6742680542786534E-2</v>
      </c>
      <c r="AV10" s="126" cm="1">
        <f t="array" ref="AV10">(AU10*(1+'Drifted Weights'!AU10))/SUMPRODUCT('Drifted Weights'!AU$2:AU$49,(1+'Monthly Return'!AU$2:AU$49))</f>
        <v>1.7052231761374641E-2</v>
      </c>
      <c r="AW10" s="126" cm="1">
        <f t="array" ref="AW10">(AV10*(1+'Drifted Weights'!AV10))/SUMPRODUCT('Drifted Weights'!AV$2:AV$49,(1+'Monthly Return'!AV$2:AV$49))</f>
        <v>1.7217465429447101E-2</v>
      </c>
      <c r="AX10" s="126" cm="1">
        <f t="array" ref="AX10">(AW10*(1+'Drifted Weights'!AW10))/SUMPRODUCT('Drifted Weights'!AW$2:AW$49,(1+'Monthly Return'!AW$2:AW$49))</f>
        <v>1.6453279920855494E-2</v>
      </c>
      <c r="AY10" s="123">
        <v>1.7111885348634434E-2</v>
      </c>
      <c r="AZ10" s="126" cm="1">
        <f t="array" ref="AZ10">(AY10*(1+'Drifted Weights'!AY10))/SUMPRODUCT('Drifted Weights'!AY$2:AY$49,(1+'Monthly Return'!AY$2:AY$49))</f>
        <v>1.6207532352291838E-2</v>
      </c>
      <c r="BA10" s="126" cm="1">
        <f t="array" ref="BA10">(AZ10*(1+'Drifted Weights'!AZ10))/SUMPRODUCT('Drifted Weights'!AZ$2:AZ$49,(1+'Monthly Return'!AZ$2:AZ$49))</f>
        <v>1.6515780317097096E-2</v>
      </c>
      <c r="BB10" s="126" cm="1">
        <f t="array" ref="BB10">(BA10*(1+'Drifted Weights'!BA10))/SUMPRODUCT('Drifted Weights'!BA$2:BA$49,(1+'Monthly Return'!BA$2:BA$49))</f>
        <v>1.7570804682792433E-2</v>
      </c>
      <c r="BC10" s="126" cm="1">
        <f t="array" ref="BC10">(BB10*(1+'Drifted Weights'!BB10))/SUMPRODUCT('Drifted Weights'!BB$2:BB$49,(1+'Monthly Return'!BB$2:BB$49))</f>
        <v>1.7101066362155436E-2</v>
      </c>
      <c r="BD10" s="123">
        <v>1.7111885348634434E-2</v>
      </c>
    </row>
    <row r="11" spans="1:56">
      <c r="A11" s="124" t="s">
        <v>109</v>
      </c>
      <c r="B11" s="124" t="s">
        <v>110</v>
      </c>
      <c r="C11" s="123">
        <v>2.2194187658762628E-2</v>
      </c>
      <c r="D11" s="126" cm="1">
        <f t="array" ref="D11">(C11*(1+'Drifted Weights'!C11))/SUMPRODUCT('Drifted Weights'!C$2:C$49,(1+'Monthly Return'!C$2:C$49))</f>
        <v>2.2881606520829084E-2</v>
      </c>
      <c r="E11" s="126" cm="1">
        <f t="array" ref="E11">(D11*(1+'Drifted Weights'!D11))/SUMPRODUCT('Drifted Weights'!D$2:D$49,(1+'Monthly Return'!D$2:D$49))</f>
        <v>2.1623761115053965E-2</v>
      </c>
      <c r="F11" s="126" cm="1">
        <f t="array" ref="F11">(E11*(1+'Drifted Weights'!E11))/SUMPRODUCT('Drifted Weights'!E$2:E$49,(1+'Monthly Return'!E$2:E$49))</f>
        <v>2.1201250349491208E-2</v>
      </c>
      <c r="G11" s="126" cm="1">
        <f t="array" ref="G11">(F11*(1+'Drifted Weights'!F11))/SUMPRODUCT('Drifted Weights'!F$2:F$49,(1+'Monthly Return'!F$2:F$49))</f>
        <v>2.2139485271011887E-2</v>
      </c>
      <c r="H11" s="123">
        <v>2.2194187658762628E-2</v>
      </c>
      <c r="I11" s="126" cm="1">
        <f t="array" ref="I11">(H11*(1+'Drifted Weights'!H11))/SUMPRODUCT('Drifted Weights'!H$2:H$49,(1+'Monthly Return'!H$2:H$49))</f>
        <v>2.229604519671792E-2</v>
      </c>
      <c r="J11" s="126" cm="1">
        <f t="array" ref="J11">(I11*(1+'Drifted Weights'!I11))/SUMPRODUCT('Drifted Weights'!I$2:I$49,(1+'Monthly Return'!I$2:I$49))</f>
        <v>2.2406676425639333E-2</v>
      </c>
      <c r="K11" s="126" cm="1">
        <f t="array" ref="K11">(J11*(1+'Drifted Weights'!J11))/SUMPRODUCT('Drifted Weights'!J$2:J$49,(1+'Monthly Return'!J$2:J$49))</f>
        <v>2.2018663477858472E-2</v>
      </c>
      <c r="L11" s="126" cm="1">
        <f t="array" ref="L11">(K11*(1+'Drifted Weights'!K11))/SUMPRODUCT('Drifted Weights'!K$2:K$49,(1+'Monthly Return'!K$2:K$49))</f>
        <v>2.2768977925121479E-2</v>
      </c>
      <c r="M11" s="126" cm="1">
        <f t="array" ref="M11">(L11*(1+'Drifted Weights'!L11))/SUMPRODUCT('Drifted Weights'!L$2:L$49,(1+'Monthly Return'!L$2:L$49))</f>
        <v>2.1423280604893073E-2</v>
      </c>
      <c r="N11" s="126" cm="1">
        <f t="array" ref="N11">(M11*(1+'Drifted Weights'!M11))/SUMPRODUCT('Drifted Weights'!M$2:M$49,(1+'Monthly Return'!M$2:M$49))</f>
        <v>2.3242477940313158E-2</v>
      </c>
      <c r="O11" s="123">
        <v>2.2194187658762628E-2</v>
      </c>
      <c r="P11" s="126" cm="1">
        <f t="array" ref="P11">(O11*(1+'Drifted Weights'!O11))/SUMPRODUCT('Drifted Weights'!O$2:O$49,(1+'Monthly Return'!O$2:O$49))</f>
        <v>2.262773798424746E-2</v>
      </c>
      <c r="Q11" s="126" cm="1">
        <f t="array" ref="Q11">(P11*(1+'Drifted Weights'!P11))/SUMPRODUCT('Drifted Weights'!P$2:P$49,(1+'Monthly Return'!P$2:P$49))</f>
        <v>2.3341997408646401E-2</v>
      </c>
      <c r="R11" s="126" cm="1">
        <f t="array" ref="R11">(Q11*(1+'Drifted Weights'!Q11))/SUMPRODUCT('Drifted Weights'!Q$2:Q$49,(1+'Monthly Return'!Q$2:Q$49))</f>
        <v>2.2233407759510399E-2</v>
      </c>
      <c r="S11" s="126" cm="1">
        <f t="array" ref="S11">(R11*(1+'Drifted Weights'!R11))/SUMPRODUCT('Drifted Weights'!R$2:R$49,(1+'Monthly Return'!R$2:R$49))</f>
        <v>2.2373950063347303E-2</v>
      </c>
      <c r="T11" s="123">
        <v>2.2194187658762628E-2</v>
      </c>
      <c r="U11" s="126" cm="1">
        <f t="array" ref="U11">(T11*(1+'Drifted Weights'!T11))/SUMPRODUCT('Drifted Weights'!T$2:T$49,(1+'Monthly Return'!T$2:T$49))</f>
        <v>2.462661192458284E-2</v>
      </c>
      <c r="V11" s="126" cm="1">
        <f t="array" ref="V11">(U11*(1+'Drifted Weights'!U11))/SUMPRODUCT('Drifted Weights'!U$2:U$49,(1+'Monthly Return'!U$2:U$49))</f>
        <v>2.136698762819934E-2</v>
      </c>
      <c r="W11" s="126" cm="1">
        <f t="array" ref="W11">(V11*(1+'Drifted Weights'!V11))/SUMPRODUCT('Drifted Weights'!V$2:V$49,(1+'Monthly Return'!V$2:V$49))</f>
        <v>2.3579015432074843E-2</v>
      </c>
      <c r="X11" s="126" cm="1">
        <f t="array" ref="X11">(W11*(1+'Drifted Weights'!W11))/SUMPRODUCT('Drifted Weights'!W$2:W$49,(1+'Monthly Return'!W$2:W$49))</f>
        <v>2.3752195796172836E-2</v>
      </c>
      <c r="Y11" s="126" cm="1">
        <f t="array" ref="Y11">(X11*(1+'Drifted Weights'!X11))/SUMPRODUCT('Drifted Weights'!X$2:X$49,(1+'Monthly Return'!X$2:X$49))</f>
        <v>2.0815900918605534E-2</v>
      </c>
      <c r="Z11" s="126" cm="1">
        <f t="array" ref="Z11">(Y11*(1+'Drifted Weights'!Y11))/SUMPRODUCT('Drifted Weights'!Y$2:Y$49,(1+'Monthly Return'!Y$2:Y$49))</f>
        <v>2.0669027026987155E-2</v>
      </c>
      <c r="AA11" s="123">
        <v>2.2194187658762628E-2</v>
      </c>
      <c r="AB11" s="126" cm="1">
        <f t="array" ref="AB11">(AA11*(1+'Drifted Weights'!AA11))/SUMPRODUCT('Drifted Weights'!AA$2:AA$49,(1+'Monthly Return'!AA$2:AA$49))</f>
        <v>2.0933568827026697E-2</v>
      </c>
      <c r="AC11" s="126" cm="1">
        <f t="array" ref="AC11">(AB11*(1+'Drifted Weights'!AB11))/SUMPRODUCT('Drifted Weights'!AB$2:AB$49,(1+'Monthly Return'!AB$2:AB$49))</f>
        <v>2.2170220996339713E-2</v>
      </c>
      <c r="AD11" s="126" cm="1">
        <f t="array" ref="AD11">(AC11*(1+'Drifted Weights'!AC11))/SUMPRODUCT('Drifted Weights'!AC$2:AC$49,(1+'Monthly Return'!AC$2:AC$49))</f>
        <v>2.2555538113844958E-2</v>
      </c>
      <c r="AE11" s="126" cm="1">
        <f t="array" ref="AE11">(AD11*(1+'Drifted Weights'!AD11))/SUMPRODUCT('Drifted Weights'!AD$2:AD$49,(1+'Monthly Return'!AD$2:AD$49))</f>
        <v>2.1798901605204379E-2</v>
      </c>
      <c r="AF11" s="123">
        <v>2.2194187658762628E-2</v>
      </c>
      <c r="AG11" s="126" cm="1">
        <f t="array" ref="AG11">(AF11*(1+'Drifted Weights'!AF11))/SUMPRODUCT('Drifted Weights'!AF$2:AF$49,(1+'Monthly Return'!AF$2:AF$49))</f>
        <v>2.1975934188989549E-2</v>
      </c>
      <c r="AH11" s="126" cm="1">
        <f t="array" ref="AH11">(AG11*(1+'Drifted Weights'!AG11))/SUMPRODUCT('Drifted Weights'!AG$2:AG$49,(1+'Monthly Return'!AG$2:AG$49))</f>
        <v>2.2174812474622298E-2</v>
      </c>
      <c r="AI11" s="126" cm="1">
        <f t="array" ref="AI11">(AH11*(1+'Drifted Weights'!AH11))/SUMPRODUCT('Drifted Weights'!AH$2:AH$49,(1+'Monthly Return'!AH$2:AH$49))</f>
        <v>2.2922845890854669E-2</v>
      </c>
      <c r="AJ11" s="126" cm="1">
        <f t="array" ref="AJ11">(AI11*(1+'Drifted Weights'!AI11))/SUMPRODUCT('Drifted Weights'!AI$2:AI$49,(1+'Monthly Return'!AI$2:AI$49))</f>
        <v>2.2707293134289753E-2</v>
      </c>
      <c r="AK11" s="126" cm="1">
        <f t="array" ref="AK11">(AJ11*(1+'Drifted Weights'!AJ11))/SUMPRODUCT('Drifted Weights'!AJ$2:AJ$49,(1+'Monthly Return'!AJ$2:AJ$49))</f>
        <v>2.3338272236357527E-2</v>
      </c>
      <c r="AL11" s="126" cm="1">
        <f t="array" ref="AL11">(AK11*(1+'Drifted Weights'!AK11))/SUMPRODUCT('Drifted Weights'!AK$2:AK$49,(1+'Monthly Return'!AK$2:AK$49))</f>
        <v>2.0689733643104228E-2</v>
      </c>
      <c r="AM11" s="123">
        <v>2.2194187658762628E-2</v>
      </c>
      <c r="AN11" s="126" cm="1">
        <f t="array" ref="AN11">(AM11*(1+'Drifted Weights'!AM11))/SUMPRODUCT('Drifted Weights'!AM$2:AM$49,(1+'Monthly Return'!AM$2:AM$49))</f>
        <v>2.2396132641859377E-2</v>
      </c>
      <c r="AO11" s="126" cm="1">
        <f t="array" ref="AO11">(AN11*(1+'Drifted Weights'!AN11))/SUMPRODUCT('Drifted Weights'!AN$2:AN$49,(1+'Monthly Return'!AN$2:AN$49))</f>
        <v>2.2011963932319394E-2</v>
      </c>
      <c r="AP11" s="126" cm="1">
        <f t="array" ref="AP11">(AO11*(1+'Drifted Weights'!AO11))/SUMPRODUCT('Drifted Weights'!AO$2:AO$49,(1+'Monthly Return'!AO$2:AO$49))</f>
        <v>2.1323491879214826E-2</v>
      </c>
      <c r="AQ11" s="126" cm="1">
        <f t="array" ref="AQ11">(AP11*(1+'Drifted Weights'!AP11))/SUMPRODUCT('Drifted Weights'!AP$2:AP$49,(1+'Monthly Return'!AP$2:AP$49))</f>
        <v>2.2398623997366744E-2</v>
      </c>
      <c r="AR11" s="123">
        <v>2.2194187658762628E-2</v>
      </c>
      <c r="AS11" s="126" cm="1">
        <f t="array" ref="AS11">(AR11*(1+'Drifted Weights'!AR11))/SUMPRODUCT('Drifted Weights'!AR$2:AR$49,(1+'Monthly Return'!AR$2:AR$49))</f>
        <v>2.2935503676372645E-2</v>
      </c>
      <c r="AT11" s="126" cm="1">
        <f t="array" ref="AT11">(AS11*(1+'Drifted Weights'!AS11))/SUMPRODUCT('Drifted Weights'!AS$2:AS$49,(1+'Monthly Return'!AS$2:AS$49))</f>
        <v>2.2021020905404753E-2</v>
      </c>
      <c r="AU11" s="126" cm="1">
        <f t="array" ref="AU11">(AT11*(1+'Drifted Weights'!AT11))/SUMPRODUCT('Drifted Weights'!AT$2:AT$49,(1+'Monthly Return'!AT$2:AT$49))</f>
        <v>2.2050881375392902E-2</v>
      </c>
      <c r="AV11" s="126" cm="1">
        <f t="array" ref="AV11">(AU11*(1+'Drifted Weights'!AU11))/SUMPRODUCT('Drifted Weights'!AU$2:AU$49,(1+'Monthly Return'!AU$2:AU$49))</f>
        <v>2.2575826106543902E-2</v>
      </c>
      <c r="AW11" s="126" cm="1">
        <f t="array" ref="AW11">(AV11*(1+'Drifted Weights'!AV11))/SUMPRODUCT('Drifted Weights'!AV$2:AV$49,(1+'Monthly Return'!AV$2:AV$49))</f>
        <v>2.2918379619967559E-2</v>
      </c>
      <c r="AX11" s="126" cm="1">
        <f t="array" ref="AX11">(AW11*(1+'Drifted Weights'!AW11))/SUMPRODUCT('Drifted Weights'!AW$2:AW$49,(1+'Monthly Return'!AW$2:AW$49))</f>
        <v>2.2023906228732223E-2</v>
      </c>
      <c r="AY11" s="123">
        <v>2.2194187658762628E-2</v>
      </c>
      <c r="AZ11" s="126" cm="1">
        <f t="array" ref="AZ11">(AY11*(1+'Drifted Weights'!AY11))/SUMPRODUCT('Drifted Weights'!AY$2:AY$49,(1+'Monthly Return'!AY$2:AY$49))</f>
        <v>2.1126276871522905E-2</v>
      </c>
      <c r="BA11" s="126" cm="1">
        <f t="array" ref="BA11">(AZ11*(1+'Drifted Weights'!AZ11))/SUMPRODUCT('Drifted Weights'!AZ$2:AZ$49,(1+'Monthly Return'!AZ$2:AZ$49))</f>
        <v>2.1632275732141021E-2</v>
      </c>
      <c r="BB11" s="126" cm="1">
        <f t="array" ref="BB11">(BA11*(1+'Drifted Weights'!BA11))/SUMPRODUCT('Drifted Weights'!BA$2:BA$49,(1+'Monthly Return'!BA$2:BA$49))</f>
        <v>2.3129979265350695E-2</v>
      </c>
      <c r="BC11" s="126" cm="1">
        <f t="array" ref="BC11">(BB11*(1+'Drifted Weights'!BB11))/SUMPRODUCT('Drifted Weights'!BB$2:BB$49,(1+'Monthly Return'!BB$2:BB$49))</f>
        <v>2.2634606924877433E-2</v>
      </c>
      <c r="BD11" s="123">
        <v>2.2194187658762628E-2</v>
      </c>
    </row>
    <row r="12" spans="1:56">
      <c r="A12" s="124" t="s">
        <v>116</v>
      </c>
      <c r="B12" s="124" t="s">
        <v>117</v>
      </c>
      <c r="C12" s="123">
        <v>1.7137284141576205E-2</v>
      </c>
      <c r="D12" s="126" cm="1">
        <f t="array" ref="D12">(C12*(1+'Drifted Weights'!C12))/SUMPRODUCT('Drifted Weights'!C$2:C$49,(1+'Monthly Return'!C$2:C$49))</f>
        <v>1.7580670067790793E-2</v>
      </c>
      <c r="E12" s="126" cm="1">
        <f t="array" ref="E12">(D12*(1+'Drifted Weights'!D12))/SUMPRODUCT('Drifted Weights'!D$2:D$49,(1+'Monthly Return'!D$2:D$49))</f>
        <v>1.6528126378108351E-2</v>
      </c>
      <c r="F12" s="126" cm="1">
        <f t="array" ref="F12">(E12*(1+'Drifted Weights'!E12))/SUMPRODUCT('Drifted Weights'!E$2:E$49,(1+'Monthly Return'!E$2:E$49))</f>
        <v>1.6124352308780246E-2</v>
      </c>
      <c r="G12" s="126" cm="1">
        <f t="array" ref="G12">(F12*(1+'Drifted Weights'!F12))/SUMPRODUCT('Drifted Weights'!F$2:F$49,(1+'Monthly Return'!F$2:F$49))</f>
        <v>1.6754205801327395E-2</v>
      </c>
      <c r="H12" s="123">
        <v>1.7137284141576205E-2</v>
      </c>
      <c r="I12" s="126" cm="1">
        <f t="array" ref="I12">(H12*(1+'Drifted Weights'!H12))/SUMPRODUCT('Drifted Weights'!H$2:H$49,(1+'Monthly Return'!H$2:H$49))</f>
        <v>1.7130764575609289E-2</v>
      </c>
      <c r="J12" s="126" cm="1">
        <f t="array" ref="J12">(I12*(1+'Drifted Weights'!I12))/SUMPRODUCT('Drifted Weights'!I$2:I$49,(1+'Monthly Return'!I$2:I$49))</f>
        <v>1.7128781241980081E-2</v>
      </c>
      <c r="K12" s="126" cm="1">
        <f t="array" ref="K12">(J12*(1+'Drifted Weights'!J12))/SUMPRODUCT('Drifted Weights'!J$2:J$49,(1+'Monthly Return'!J$2:J$49))</f>
        <v>1.6745273335435306E-2</v>
      </c>
      <c r="L12" s="126" cm="1">
        <f t="array" ref="L12">(K12*(1+'Drifted Weights'!K12))/SUMPRODUCT('Drifted Weights'!K$2:K$49,(1+'Monthly Return'!K$2:K$49))</f>
        <v>1.7226544028948614E-2</v>
      </c>
      <c r="M12" s="126" cm="1">
        <f t="array" ref="M12">(L12*(1+'Drifted Weights'!L12))/SUMPRODUCT('Drifted Weights'!L$2:L$49,(1+'Monthly Return'!L$2:L$49))</f>
        <v>1.6120582714832406E-2</v>
      </c>
      <c r="N12" s="126" cm="1">
        <f t="array" ref="N12">(M12*(1+'Drifted Weights'!M12))/SUMPRODUCT('Drifted Weights'!M$2:M$49,(1+'Monthly Return'!M$2:M$49))</f>
        <v>1.7398695355739232E-2</v>
      </c>
      <c r="O12" s="123">
        <v>1.7137284141576205E-2</v>
      </c>
      <c r="P12" s="126" cm="1">
        <f t="array" ref="P12">(O12*(1+'Drifted Weights'!O12))/SUMPRODUCT('Drifted Weights'!O$2:O$49,(1+'Monthly Return'!O$2:O$49))</f>
        <v>1.7385614752152376E-2</v>
      </c>
      <c r="Q12" s="126" cm="1">
        <f t="array" ref="Q12">(P12*(1+'Drifted Weights'!P12))/SUMPRODUCT('Drifted Weights'!P$2:P$49,(1+'Monthly Return'!P$2:P$49))</f>
        <v>1.7842469020001101E-2</v>
      </c>
      <c r="R12" s="126" cm="1">
        <f t="array" ref="R12">(Q12*(1+'Drifted Weights'!Q12))/SUMPRODUCT('Drifted Weights'!Q$2:Q$49,(1+'Monthly Return'!Q$2:Q$49))</f>
        <v>1.6903737418661191E-2</v>
      </c>
      <c r="S12" s="126" cm="1">
        <f t="array" ref="S12">(R12*(1+'Drifted Weights'!R12))/SUMPRODUCT('Drifted Weights'!R$2:R$49,(1+'Monthly Return'!R$2:R$49))</f>
        <v>1.6921900716491328E-2</v>
      </c>
      <c r="T12" s="123">
        <v>1.7137284141576205E-2</v>
      </c>
      <c r="U12" s="126" cm="1">
        <f t="array" ref="U12">(T12*(1+'Drifted Weights'!T12))/SUMPRODUCT('Drifted Weights'!T$2:T$49,(1+'Monthly Return'!T$2:T$49))</f>
        <v>1.8921413526602586E-2</v>
      </c>
      <c r="V12" s="126" cm="1">
        <f t="array" ref="V12">(U12*(1+'Drifted Weights'!U12))/SUMPRODUCT('Drifted Weights'!U$2:U$49,(1+'Monthly Return'!U$2:U$49))</f>
        <v>1.6325529171432877E-2</v>
      </c>
      <c r="W12" s="126" cm="1">
        <f t="array" ref="W12">(V12*(1+'Drifted Weights'!V12))/SUMPRODUCT('Drifted Weights'!V$2:V$49,(1+'Monthly Return'!V$2:V$49))</f>
        <v>1.7926712504236657E-2</v>
      </c>
      <c r="X12" s="126" cm="1">
        <f t="array" ref="X12">(W12*(1+'Drifted Weights'!W12))/SUMPRODUCT('Drifted Weights'!W$2:W$49,(1+'Monthly Return'!W$2:W$49))</f>
        <v>1.7958658378877227E-2</v>
      </c>
      <c r="Y12" s="126" cm="1">
        <f t="array" ref="Y12">(X12*(1+'Drifted Weights'!X12))/SUMPRODUCT('Drifted Weights'!X$2:X$49,(1+'Monthly Return'!X$2:X$49))</f>
        <v>1.5649505926875185E-2</v>
      </c>
      <c r="Z12" s="126" cm="1">
        <f t="array" ref="Z12">(Y12*(1+'Drifted Weights'!Y12))/SUMPRODUCT('Drifted Weights'!Y$2:Y$49,(1+'Monthly Return'!Y$2:Y$49))</f>
        <v>1.5460441340747467E-2</v>
      </c>
      <c r="AA12" s="123">
        <v>1.7137284141576205E-2</v>
      </c>
      <c r="AB12" s="126" cm="1">
        <f t="array" ref="AB12">(AA12*(1+'Drifted Weights'!AA12))/SUMPRODUCT('Drifted Weights'!AA$2:AA$49,(1+'Monthly Return'!AA$2:AA$49))</f>
        <v>1.6083930407348502E-2</v>
      </c>
      <c r="AC12" s="126" cm="1">
        <f t="array" ref="AC12">(AB12*(1+'Drifted Weights'!AB12))/SUMPRODUCT('Drifted Weights'!AB$2:AB$49,(1+'Monthly Return'!AB$2:AB$49))</f>
        <v>1.6953174488666161E-2</v>
      </c>
      <c r="AD12" s="126" cm="1">
        <f t="array" ref="AD12">(AC12*(1+'Drifted Weights'!AC12))/SUMPRODUCT('Drifted Weights'!AC$2:AC$49,(1+'Monthly Return'!AC$2:AC$49))</f>
        <v>1.7159788638977033E-2</v>
      </c>
      <c r="AE12" s="126" cm="1">
        <f t="array" ref="AE12">(AD12*(1+'Drifted Weights'!AD12))/SUMPRODUCT('Drifted Weights'!AD$2:AD$49,(1+'Monthly Return'!AD$2:AD$49))</f>
        <v>1.6496645064766335E-2</v>
      </c>
      <c r="AF12" s="123">
        <v>1.7137284141576205E-2</v>
      </c>
      <c r="AG12" s="126" cm="1">
        <f t="array" ref="AG12">(AF12*(1+'Drifted Weights'!AF12))/SUMPRODUCT('Drifted Weights'!AF$2:AF$49,(1+'Monthly Return'!AF$2:AF$49))</f>
        <v>1.6884813050884944E-2</v>
      </c>
      <c r="AH12" s="126" cm="1">
        <f t="array" ref="AH12">(AG12*(1+'Drifted Weights'!AG12))/SUMPRODUCT('Drifted Weights'!AG$2:AG$49,(1+'Monthly Return'!AG$2:AG$49))</f>
        <v>1.6952742238297493E-2</v>
      </c>
      <c r="AI12" s="126" cm="1">
        <f t="array" ref="AI12">(AH12*(1+'Drifted Weights'!AH12))/SUMPRODUCT('Drifted Weights'!AH$2:AH$49,(1+'Monthly Return'!AH$2:AH$49))</f>
        <v>1.7435087612449631E-2</v>
      </c>
      <c r="AJ12" s="126" cm="1">
        <f t="array" ref="AJ12">(AI12*(1+'Drifted Weights'!AI12))/SUMPRODUCT('Drifted Weights'!AI$2:AI$49,(1+'Monthly Return'!AI$2:AI$49))</f>
        <v>1.7178482562021275E-2</v>
      </c>
      <c r="AK12" s="126" cm="1">
        <f t="array" ref="AK12">(AJ12*(1+'Drifted Weights'!AJ12))/SUMPRODUCT('Drifted Weights'!AJ$2:AJ$49,(1+'Monthly Return'!AJ$2:AJ$49))</f>
        <v>1.7560381428620996E-2</v>
      </c>
      <c r="AL12" s="126" cm="1">
        <f t="array" ref="AL12">(AK12*(1+'Drifted Weights'!AK12))/SUMPRODUCT('Drifted Weights'!AK$2:AK$49,(1+'Monthly Return'!AK$2:AK$49))</f>
        <v>1.5479649246781408E-2</v>
      </c>
      <c r="AM12" s="123">
        <v>1.7137284141576205E-2</v>
      </c>
      <c r="AN12" s="126" cm="1">
        <f t="array" ref="AN12">(AM12*(1+'Drifted Weights'!AM12))/SUMPRODUCT('Drifted Weights'!AM$2:AM$49,(1+'Monthly Return'!AM$2:AM$49))</f>
        <v>1.7207664960613215E-2</v>
      </c>
      <c r="AO12" s="126" cm="1">
        <f t="array" ref="AO12">(AN12*(1+'Drifted Weights'!AN12))/SUMPRODUCT('Drifted Weights'!AN$2:AN$49,(1+'Monthly Return'!AN$2:AN$49))</f>
        <v>1.6826668126003631E-2</v>
      </c>
      <c r="AP12" s="126" cm="1">
        <f t="array" ref="AP12">(AO12*(1+'Drifted Weights'!AO12))/SUMPRODUCT('Drifted Weights'!AO$2:AO$49,(1+'Monthly Return'!AO$2:AO$49))</f>
        <v>1.6217675629595245E-2</v>
      </c>
      <c r="AQ12" s="126" cm="1">
        <f t="array" ref="AQ12">(AP12*(1+'Drifted Weights'!AP12))/SUMPRODUCT('Drifted Weights'!AP$2:AP$49,(1+'Monthly Return'!AP$2:AP$49))</f>
        <v>1.6950208598998973E-2</v>
      </c>
      <c r="AR12" s="123">
        <v>1.7137284141576205E-2</v>
      </c>
      <c r="AS12" s="126" cm="1">
        <f t="array" ref="AS12">(AR12*(1+'Drifted Weights'!AR12))/SUMPRODUCT('Drifted Weights'!AR$2:AR$49,(1+'Monthly Return'!AR$2:AR$49))</f>
        <v>1.7622080976082619E-2</v>
      </c>
      <c r="AT12" s="126" cm="1">
        <f t="array" ref="AT12">(AS12*(1+'Drifted Weights'!AS12))/SUMPRODUCT('Drifted Weights'!AS$2:AS$49,(1+'Monthly Return'!AS$2:AS$49))</f>
        <v>1.683157007893521E-2</v>
      </c>
      <c r="AU12" s="126" cm="1">
        <f t="array" ref="AU12">(AT12*(1+'Drifted Weights'!AT12))/SUMPRODUCT('Drifted Weights'!AT$2:AT$49,(1+'Monthly Return'!AT$2:AT$49))</f>
        <v>1.6768813184069451E-2</v>
      </c>
      <c r="AV12" s="126" cm="1">
        <f t="array" ref="AV12">(AU12*(1+'Drifted Weights'!AU12))/SUMPRODUCT('Drifted Weights'!AU$2:AU$49,(1+'Monthly Return'!AU$2:AU$49))</f>
        <v>1.7079286528434171E-2</v>
      </c>
      <c r="AW12" s="126" cm="1">
        <f t="array" ref="AW12">(AV12*(1+'Drifted Weights'!AV12))/SUMPRODUCT('Drifted Weights'!AV$2:AV$49,(1+'Monthly Return'!AV$2:AV$49))</f>
        <v>1.7245241084479279E-2</v>
      </c>
      <c r="AX12" s="126" cm="1">
        <f t="array" ref="AX12">(AW12*(1+'Drifted Weights'!AW12))/SUMPRODUCT('Drifted Weights'!AW$2:AW$49,(1+'Monthly Return'!AW$2:AW$49))</f>
        <v>1.6480272762486842E-2</v>
      </c>
      <c r="AY12" s="123">
        <v>1.7137284141576205E-2</v>
      </c>
      <c r="AZ12" s="126" cm="1">
        <f t="array" ref="AZ12">(AY12*(1+'Drifted Weights'!AY12))/SUMPRODUCT('Drifted Weights'!AY$2:AY$49,(1+'Monthly Return'!AY$2:AY$49))</f>
        <v>1.6231994160940844E-2</v>
      </c>
      <c r="BA12" s="126" cm="1">
        <f t="array" ref="BA12">(AZ12*(1+'Drifted Weights'!AZ12))/SUMPRODUCT('Drifted Weights'!AZ$2:AZ$49,(1+'Monthly Return'!AZ$2:AZ$49))</f>
        <v>1.6541105522605137E-2</v>
      </c>
      <c r="BB12" s="126" cm="1">
        <f t="array" ref="BB12">(BA12*(1+'Drifted Weights'!BA12))/SUMPRODUCT('Drifted Weights'!BA$2:BA$49,(1+'Monthly Return'!BA$2:BA$49))</f>
        <v>1.759818608241839E-2</v>
      </c>
      <c r="BC12" s="126" cm="1">
        <f t="array" ref="BC12">(BB12*(1+'Drifted Weights'!BB12))/SUMPRODUCT('Drifted Weights'!BB$2:BB$49,(1+'Monthly Return'!BB$2:BB$49))</f>
        <v>1.7128176629525212E-2</v>
      </c>
      <c r="BD12" s="123">
        <v>1.7137284141576205E-2</v>
      </c>
    </row>
    <row r="13" spans="1:56">
      <c r="A13" s="124" t="s">
        <v>119</v>
      </c>
      <c r="B13" s="124" t="s">
        <v>120</v>
      </c>
      <c r="C13" s="123">
        <v>1.3485076045830456E-2</v>
      </c>
      <c r="D13" s="126" cm="1">
        <f t="array" ref="D13">(C13*(1+'Drifted Weights'!C13))/SUMPRODUCT('Drifted Weights'!C$2:C$49,(1+'Monthly Return'!C$2:C$49))</f>
        <v>1.3784296617556722E-2</v>
      </c>
      <c r="E13" s="126" cm="1">
        <f t="array" ref="E13">(D13*(1+'Drifted Weights'!D13))/SUMPRODUCT('Drifted Weights'!D$2:D$49,(1+'Monthly Return'!D$2:D$49))</f>
        <v>1.2910692051124176E-2</v>
      </c>
      <c r="F13" s="126" cm="1">
        <f t="array" ref="F13">(E13*(1+'Drifted Weights'!E13))/SUMPRODUCT('Drifted Weights'!E$2:E$49,(1+'Monthly Return'!E$2:E$49))</f>
        <v>1.255046832447259E-2</v>
      </c>
      <c r="G13" s="126" cm="1">
        <f t="array" ref="G13">(F13*(1+'Drifted Weights'!F13))/SUMPRODUCT('Drifted Weights'!F$2:F$49,(1+'Monthly Return'!F$2:F$49))</f>
        <v>1.2994851418801906E-2</v>
      </c>
      <c r="H13" s="123">
        <v>1.3485076045830456E-2</v>
      </c>
      <c r="I13" s="126" cm="1">
        <f t="array" ref="I13">(H13*(1+'Drifted Weights'!H13))/SUMPRODUCT('Drifted Weights'!H$2:H$49,(1+'Monthly Return'!H$2:H$49))</f>
        <v>1.3431543808352962E-2</v>
      </c>
      <c r="J13" s="126" cm="1">
        <f t="array" ref="J13">(I13*(1+'Drifted Weights'!I13))/SUMPRODUCT('Drifted Weights'!I$2:I$49,(1+'Monthly Return'!I$2:I$49))</f>
        <v>1.3381144993871124E-2</v>
      </c>
      <c r="K13" s="126" cm="1">
        <f t="array" ref="K13">(J13*(1+'Drifted Weights'!J13))/SUMPRODUCT('Drifted Weights'!J$2:J$49,(1+'Monthly Return'!J$2:J$49))</f>
        <v>1.3033346179337043E-2</v>
      </c>
      <c r="L13" s="126" cm="1">
        <f t="array" ref="L13">(K13*(1+'Drifted Weights'!K13))/SUMPRODUCT('Drifted Weights'!K$2:K$49,(1+'Monthly Return'!K$2:K$49))</f>
        <v>1.3358983930614951E-2</v>
      </c>
      <c r="M13" s="126" cm="1">
        <f t="array" ref="M13">(L13*(1+'Drifted Weights'!L13))/SUMPRODUCT('Drifted Weights'!L$2:L$49,(1+'Monthly Return'!L$2:L$49))</f>
        <v>1.2453793004285226E-2</v>
      </c>
      <c r="N13" s="126" cm="1">
        <f t="array" ref="N13">(M13*(1+'Drifted Weights'!M13))/SUMPRODUCT('Drifted Weights'!M$2:M$49,(1+'Monthly Return'!M$2:M$49))</f>
        <v>1.3392681899688947E-2</v>
      </c>
      <c r="O13" s="123">
        <v>1.3485076045830456E-2</v>
      </c>
      <c r="P13" s="126" cm="1">
        <f t="array" ref="P13">(O13*(1+'Drifted Weights'!O13))/SUMPRODUCT('Drifted Weights'!O$2:O$49,(1+'Monthly Return'!O$2:O$49))</f>
        <v>1.3631361586228366E-2</v>
      </c>
      <c r="Q13" s="126" cm="1">
        <f t="array" ref="Q13">(P13*(1+'Drifted Weights'!P13))/SUMPRODUCT('Drifted Weights'!P$2:P$49,(1+'Monthly Return'!P$2:P$49))</f>
        <v>1.3937939786440605E-2</v>
      </c>
      <c r="R13" s="126" cm="1">
        <f t="array" ref="R13">(Q13*(1+'Drifted Weights'!Q13))/SUMPRODUCT('Drifted Weights'!Q$2:Q$49,(1+'Monthly Return'!Q$2:Q$49))</f>
        <v>1.3153979983802754E-2</v>
      </c>
      <c r="S13" s="126" cm="1">
        <f t="array" ref="S13">(R13*(1+'Drifted Weights'!R13))/SUMPRODUCT('Drifted Weights'!R$2:R$49,(1+'Monthly Return'!R$2:R$49))</f>
        <v>1.3119557667454542E-2</v>
      </c>
      <c r="T13" s="123">
        <v>1.3485076045830456E-2</v>
      </c>
      <c r="U13" s="126" cm="1">
        <f t="array" ref="U13">(T13*(1+'Drifted Weights'!T13))/SUMPRODUCT('Drifted Weights'!T$2:T$49,(1+'Monthly Return'!T$2:T$49))</f>
        <v>1.483551966269934E-2</v>
      </c>
      <c r="V13" s="126" cm="1">
        <f t="array" ref="V13">(U13*(1+'Drifted Weights'!U13))/SUMPRODUCT('Drifted Weights'!U$2:U$49,(1+'Monthly Return'!U$2:U$49))</f>
        <v>1.274886209527336E-2</v>
      </c>
      <c r="W13" s="126" cm="1">
        <f t="array" ref="W13">(V13*(1+'Drifted Weights'!V13))/SUMPRODUCT('Drifted Weights'!V$2:V$49,(1+'Monthly Return'!V$2:V$49))</f>
        <v>1.3949984941980445E-2</v>
      </c>
      <c r="X13" s="126" cm="1">
        <f t="array" ref="X13">(W13*(1+'Drifted Weights'!W13))/SUMPRODUCT('Drifted Weights'!W$2:W$49,(1+'Monthly Return'!W$2:W$49))</f>
        <v>1.3920248751749527E-2</v>
      </c>
      <c r="Y13" s="126" cm="1">
        <f t="array" ref="Y13">(X13*(1+'Drifted Weights'!X13))/SUMPRODUCT('Drifted Weights'!X$2:X$49,(1+'Monthly Return'!X$2:X$49))</f>
        <v>1.208223820051259E-2</v>
      </c>
      <c r="Z13" s="126" cm="1">
        <f t="array" ref="Z13">(Y13*(1+'Drifted Weights'!Y13))/SUMPRODUCT('Drifted Weights'!Y$2:Y$49,(1+'Monthly Return'!Y$2:Y$49))</f>
        <v>1.1894346652208024E-2</v>
      </c>
      <c r="AA13" s="123">
        <v>1.3485076045830456E-2</v>
      </c>
      <c r="AB13" s="126" cm="1">
        <f t="array" ref="AB13">(AA13*(1+'Drifted Weights'!AA13))/SUMPRODUCT('Drifted Weights'!AA$2:AA$49,(1+'Monthly Return'!AA$2:AA$49))</f>
        <v>1.261076322211486E-2</v>
      </c>
      <c r="AC13" s="126" cm="1">
        <f t="array" ref="AC13">(AB13*(1+'Drifted Weights'!AB13))/SUMPRODUCT('Drifted Weights'!AB$2:AB$49,(1+'Monthly Return'!AB$2:AB$49))</f>
        <v>1.3246866954757007E-2</v>
      </c>
      <c r="AD13" s="126" cm="1">
        <f t="array" ref="AD13">(AC13*(1+'Drifted Weights'!AC13))/SUMPRODUCT('Drifted Weights'!AC$2:AC$49,(1+'Monthly Return'!AC$2:AC$49))</f>
        <v>1.3359444188707137E-2</v>
      </c>
      <c r="AE13" s="126" cm="1">
        <f t="array" ref="AE13">(AD13*(1+'Drifted Weights'!AD13))/SUMPRODUCT('Drifted Weights'!AD$2:AD$49,(1+'Monthly Return'!AD$2:AD$49))</f>
        <v>1.2795180669893685E-2</v>
      </c>
      <c r="AF13" s="123">
        <v>1.3485076045830456E-2</v>
      </c>
      <c r="AG13" s="126" cm="1">
        <f t="array" ref="AG13">(AF13*(1+'Drifted Weights'!AF13))/SUMPRODUCT('Drifted Weights'!AF$2:AF$49,(1+'Monthly Return'!AF$2:AF$49))</f>
        <v>1.3238703105622751E-2</v>
      </c>
      <c r="AH13" s="126" cm="1">
        <f t="array" ref="AH13">(AG13*(1+'Drifted Weights'!AG13))/SUMPRODUCT('Drifted Weights'!AG$2:AG$49,(1+'Monthly Return'!AG$2:AG$49))</f>
        <v>1.3244304407123635E-2</v>
      </c>
      <c r="AI13" s="126" cm="1">
        <f t="array" ref="AI13">(AH13*(1+'Drifted Weights'!AH13))/SUMPRODUCT('Drifted Weights'!AH$2:AH$49,(1+'Monthly Return'!AH$2:AH$49))</f>
        <v>1.3571464930961764E-2</v>
      </c>
      <c r="AJ13" s="126" cm="1">
        <f t="array" ref="AJ13">(AI13*(1+'Drifted Weights'!AI13))/SUMPRODUCT('Drifted Weights'!AI$2:AI$49,(1+'Monthly Return'!AI$2:AI$49))</f>
        <v>1.3320945690273717E-2</v>
      </c>
      <c r="AK13" s="126" cm="1">
        <f t="array" ref="AK13">(AJ13*(1+'Drifted Weights'!AJ13))/SUMPRODUCT('Drifted Weights'!AJ$2:AJ$49,(1+'Monthly Return'!AJ$2:AJ$49))</f>
        <v>1.3565445456647042E-2</v>
      </c>
      <c r="AL13" s="126" cm="1">
        <f t="array" ref="AL13">(AK13*(1+'Drifted Weights'!AK13))/SUMPRODUCT('Drifted Weights'!AK$2:AK$49,(1+'Monthly Return'!AK$2:AK$49))</f>
        <v>1.1911126500188881E-2</v>
      </c>
      <c r="AM13" s="123">
        <v>1.3485076045830456E-2</v>
      </c>
      <c r="AN13" s="126" cm="1">
        <f t="array" ref="AN13">(AM13*(1+'Drifted Weights'!AM13))/SUMPRODUCT('Drifted Weights'!AM$2:AM$49,(1+'Monthly Return'!AM$2:AM$49))</f>
        <v>1.3491838308665578E-2</v>
      </c>
      <c r="AO13" s="126" cm="1">
        <f t="array" ref="AO13">(AN13*(1+'Drifted Weights'!AN13))/SUMPRODUCT('Drifted Weights'!AN$2:AN$49,(1+'Monthly Return'!AN$2:AN$49))</f>
        <v>1.3144919989446077E-2</v>
      </c>
      <c r="AP13" s="126" cm="1">
        <f t="array" ref="AP13">(AO13*(1+'Drifted Weights'!AO13))/SUMPRODUCT('Drifted Weights'!AO$2:AO$49,(1+'Monthly Return'!AO$2:AO$49))</f>
        <v>1.2623304864302257E-2</v>
      </c>
      <c r="AQ13" s="126" cm="1">
        <f t="array" ref="AQ13">(AP13*(1+'Drifted Weights'!AP13))/SUMPRODUCT('Drifted Weights'!AP$2:AP$49,(1+'Monthly Return'!AP$2:AP$49))</f>
        <v>1.3146818945283535E-2</v>
      </c>
      <c r="AR13" s="123">
        <v>1.3485076045830456E-2</v>
      </c>
      <c r="AS13" s="126" cm="1">
        <f t="array" ref="AS13">(AR13*(1+'Drifted Weights'!AR13))/SUMPRODUCT('Drifted Weights'!AR$2:AR$49,(1+'Monthly Return'!AR$2:AR$49))</f>
        <v>1.381676524593641E-2</v>
      </c>
      <c r="AT13" s="126" cm="1">
        <f t="array" ref="AT13">(AS13*(1+'Drifted Weights'!AS13))/SUMPRODUCT('Drifted Weights'!AS$2:AS$49,(1+'Monthly Return'!AS$2:AS$49))</f>
        <v>1.3147608473439631E-2</v>
      </c>
      <c r="AU13" s="126" cm="1">
        <f t="array" ref="AU13">(AT13*(1+'Drifted Weights'!AT13))/SUMPRODUCT('Drifted Weights'!AT$2:AT$49,(1+'Monthly Return'!AT$2:AT$49))</f>
        <v>1.3051131379009314E-2</v>
      </c>
      <c r="AV13" s="126" cm="1">
        <f t="array" ref="AV13">(AU13*(1+'Drifted Weights'!AU13))/SUMPRODUCT('Drifted Weights'!AU$2:AU$49,(1+'Monthly Return'!AU$2:AU$49))</f>
        <v>1.3244168840075926E-2</v>
      </c>
      <c r="AW13" s="126" cm="1">
        <f t="array" ref="AW13">(AV13*(1+'Drifted Weights'!AV13))/SUMPRODUCT('Drifted Weights'!AV$2:AV$49,(1+'Monthly Return'!AV$2:AV$49))</f>
        <v>1.3322433392044317E-2</v>
      </c>
      <c r="AX13" s="126" cm="1">
        <f t="array" ref="AX13">(AW13*(1+'Drifted Weights'!AW13))/SUMPRODUCT('Drifted Weights'!AW$2:AW$49,(1+'Monthly Return'!AW$2:AW$49))</f>
        <v>1.2682377421293444E-2</v>
      </c>
      <c r="AY13" s="123">
        <v>1.3485076045830456E-2</v>
      </c>
      <c r="AZ13" s="126" cm="1">
        <f t="array" ref="AZ13">(AY13*(1+'Drifted Weights'!AY13))/SUMPRODUCT('Drifted Weights'!AY$2:AY$49,(1+'Monthly Return'!AY$2:AY$49))</f>
        <v>1.2726854058809694E-2</v>
      </c>
      <c r="BA13" s="126" cm="1">
        <f t="array" ref="BA13">(AZ13*(1+'Drifted Weights'!AZ13))/SUMPRODUCT('Drifted Weights'!AZ$2:AZ$49,(1+'Monthly Return'!AZ$2:AZ$49))</f>
        <v>1.2924483034750068E-2</v>
      </c>
      <c r="BB13" s="126" cm="1">
        <f t="array" ref="BB13">(BA13*(1+'Drifted Weights'!BA13))/SUMPRODUCT('Drifted Weights'!BA$2:BA$49,(1+'Monthly Return'!BA$2:BA$49))</f>
        <v>1.3701517757334214E-2</v>
      </c>
      <c r="BC13" s="126" cm="1">
        <f t="array" ref="BC13">(BB13*(1+'Drifted Weights'!BB13))/SUMPRODUCT('Drifted Weights'!BB$2:BB$49,(1+'Monthly Return'!BB$2:BB$49))</f>
        <v>1.3284514211140094E-2</v>
      </c>
      <c r="BD13" s="123">
        <v>1.3485076045830456E-2</v>
      </c>
    </row>
    <row r="14" spans="1:56">
      <c r="A14" s="124" t="s">
        <v>105</v>
      </c>
      <c r="B14" s="124" t="s">
        <v>106</v>
      </c>
      <c r="C14" s="123">
        <v>3.4449940407846102E-2</v>
      </c>
      <c r="D14" s="126" cm="1">
        <f t="array" ref="D14">(C14*(1+'Drifted Weights'!C14))/SUMPRODUCT('Drifted Weights'!C$2:C$49,(1+'Monthly Return'!C$2:C$49))</f>
        <v>3.5942791699518771E-2</v>
      </c>
      <c r="E14" s="126" cm="1">
        <f t="array" ref="E14">(D14*(1+'Drifted Weights'!D14))/SUMPRODUCT('Drifted Weights'!D$2:D$49,(1+'Monthly Return'!D$2:D$49))</f>
        <v>3.4400672407394306E-2</v>
      </c>
      <c r="F14" s="126" cm="1">
        <f t="array" ref="F14">(E14*(1+'Drifted Weights'!E14))/SUMPRODUCT('Drifted Weights'!E$2:E$49,(1+'Monthly Return'!E$2:E$49))</f>
        <v>3.4150335908419933E-2</v>
      </c>
      <c r="G14" s="126" cm="1">
        <f t="array" ref="G14">(F14*(1+'Drifted Weights'!F14))/SUMPRODUCT('Drifted Weights'!F$2:F$49,(1+'Monthly Return'!F$2:F$49))</f>
        <v>3.6113814635904691E-2</v>
      </c>
      <c r="H14" s="123">
        <v>3.4449940407846102E-2</v>
      </c>
      <c r="I14" s="126" cm="1">
        <f t="array" ref="I14">(H14*(1+'Drifted Weights'!H14))/SUMPRODUCT('Drifted Weights'!H$2:H$49,(1+'Monthly Return'!H$2:H$49))</f>
        <v>3.5022982651991309E-2</v>
      </c>
      <c r="J14" s="126" cm="1">
        <f t="array" ref="J14">(I14*(1+'Drifted Weights'!I14))/SUMPRODUCT('Drifted Weights'!I$2:I$49,(1+'Monthly Return'!I$2:I$49))</f>
        <v>3.5634941337634715E-2</v>
      </c>
      <c r="K14" s="126" cm="1">
        <f t="array" ref="K14">(J14*(1+'Drifted Weights'!J14))/SUMPRODUCT('Drifted Weights'!J$2:J$49,(1+'Monthly Return'!J$2:J$49))</f>
        <v>3.5470930183350888E-2</v>
      </c>
      <c r="L14" s="126" cm="1">
        <f t="array" ref="L14">(K14*(1+'Drifted Weights'!K14))/SUMPRODUCT('Drifted Weights'!K$2:K$49,(1+'Monthly Return'!K$2:K$49))</f>
        <v>3.7162441954859703E-2</v>
      </c>
      <c r="M14" s="126" cm="1">
        <f t="array" ref="M14">(L14*(1+'Drifted Weights'!L14))/SUMPRODUCT('Drifted Weights'!L$2:L$49,(1+'Monthly Return'!L$2:L$49))</f>
        <v>3.5458137428465111E-2</v>
      </c>
      <c r="N14" s="126" cm="1">
        <f t="array" ref="N14">(M14*(1+'Drifted Weights'!M14))/SUMPRODUCT('Drifted Weights'!M$2:M$49,(1+'Monthly Return'!M$2:M$49))</f>
        <v>3.8997715203730542E-2</v>
      </c>
      <c r="O14" s="123">
        <v>3.4449940407846102E-2</v>
      </c>
      <c r="P14" s="126" cm="1">
        <f t="array" ref="P14">(O14*(1+'Drifted Weights'!O14))/SUMPRODUCT('Drifted Weights'!O$2:O$49,(1+'Monthly Return'!O$2:O$49))</f>
        <v>3.5544010961762941E-2</v>
      </c>
      <c r="Q14" s="126" cm="1">
        <f t="array" ref="Q14">(P14*(1+'Drifted Weights'!P14))/SUMPRODUCT('Drifted Weights'!P$2:P$49,(1+'Monthly Return'!P$2:P$49))</f>
        <v>3.7129089750846007E-2</v>
      </c>
      <c r="R14" s="126" cm="1">
        <f t="array" ref="R14">(Q14*(1+'Drifted Weights'!Q14))/SUMPRODUCT('Drifted Weights'!Q$2:Q$49,(1+'Monthly Return'!Q$2:Q$49))</f>
        <v>3.5842173414125843E-2</v>
      </c>
      <c r="S14" s="126" cm="1">
        <f t="array" ref="S14">(R14*(1+'Drifted Weights'!R14))/SUMPRODUCT('Drifted Weights'!R$2:R$49,(1+'Monthly Return'!R$2:R$49))</f>
        <v>3.6548914843229516E-2</v>
      </c>
      <c r="T14" s="123">
        <v>3.4449940407846102E-2</v>
      </c>
      <c r="U14" s="126" cm="1">
        <f t="array" ref="U14">(T14*(1+'Drifted Weights'!T14))/SUMPRODUCT('Drifted Weights'!T$2:T$49,(1+'Monthly Return'!T$2:T$49))</f>
        <v>3.8683873960703614E-2</v>
      </c>
      <c r="V14" s="126" cm="1">
        <f t="array" ref="V14">(U14*(1+'Drifted Weights'!U14))/SUMPRODUCT('Drifted Weights'!U$2:U$49,(1+'Monthly Return'!U$2:U$49))</f>
        <v>3.4024076738791903E-2</v>
      </c>
      <c r="W14" s="126" cm="1">
        <f t="array" ref="W14">(V14*(1+'Drifted Weights'!V14))/SUMPRODUCT('Drifted Weights'!V$2:V$49,(1+'Monthly Return'!V$2:V$49))</f>
        <v>3.8011722666185632E-2</v>
      </c>
      <c r="X14" s="126" cm="1">
        <f t="array" ref="X14">(W14*(1+'Drifted Weights'!W14))/SUMPRODUCT('Drifted Weights'!W$2:W$49,(1+'Monthly Return'!W$2:W$49))</f>
        <v>3.8830817550345759E-2</v>
      </c>
      <c r="Y14" s="126" cm="1">
        <f t="array" ref="Y14">(X14*(1+'Drifted Weights'!X14))/SUMPRODUCT('Drifted Weights'!X$2:X$49,(1+'Monthly Return'!X$2:X$49))</f>
        <v>3.4531700079892647E-2</v>
      </c>
      <c r="Z14" s="126" cm="1">
        <f t="array" ref="Z14">(Y14*(1+'Drifted Weights'!Y14))/SUMPRODUCT('Drifted Weights'!Y$2:Y$49,(1+'Monthly Return'!Y$2:Y$49))</f>
        <v>3.4748747709684294E-2</v>
      </c>
      <c r="AA14" s="123">
        <v>3.4449940407846102E-2</v>
      </c>
      <c r="AB14" s="126" cm="1">
        <f t="array" ref="AB14">(AA14*(1+'Drifted Weights'!AA14))/SUMPRODUCT('Drifted Weights'!AA$2:AA$49,(1+'Monthly Return'!AA$2:AA$49))</f>
        <v>3.2882783085726168E-2</v>
      </c>
      <c r="AC14" s="126" cm="1">
        <f t="array" ref="AC14">(AB14*(1+'Drifted Weights'!AB14))/SUMPRODUCT('Drifted Weights'!AB$2:AB$49,(1+'Monthly Return'!AB$2:AB$49))</f>
        <v>3.523293881521742E-2</v>
      </c>
      <c r="AD14" s="126" cm="1">
        <f t="array" ref="AD14">(AC14*(1+'Drifted Weights'!AC14))/SUMPRODUCT('Drifted Weights'!AC$2:AC$49,(1+'Monthly Return'!AC$2:AC$49))</f>
        <v>3.63033662752913E-2</v>
      </c>
      <c r="AE14" s="126" cm="1">
        <f t="array" ref="AE14">(AD14*(1+'Drifted Weights'!AD14))/SUMPRODUCT('Drifted Weights'!AD$2:AD$49,(1+'Monthly Return'!AD$2:AD$49))</f>
        <v>3.555726263600309E-2</v>
      </c>
      <c r="AF14" s="123">
        <v>3.4449940407846102E-2</v>
      </c>
      <c r="AG14" s="126" cm="1">
        <f t="array" ref="AG14">(AF14*(1+'Drifted Weights'!AF14))/SUMPRODUCT('Drifted Weights'!AF$2:AF$49,(1+'Monthly Return'!AF$2:AF$49))</f>
        <v>3.4520147186263402E-2</v>
      </c>
      <c r="AH14" s="126" cm="1">
        <f t="array" ref="AH14">(AG14*(1+'Drifted Weights'!AG14))/SUMPRODUCT('Drifted Weights'!AG$2:AG$49,(1+'Monthly Return'!AG$2:AG$49))</f>
        <v>3.5260099434305629E-2</v>
      </c>
      <c r="AI14" s="126" cm="1">
        <f t="array" ref="AI14">(AH14*(1+'Drifted Weights'!AH14))/SUMPRODUCT('Drifted Weights'!AH$2:AH$49,(1+'Monthly Return'!AH$2:AH$49))</f>
        <v>3.6916150870726909E-2</v>
      </c>
      <c r="AJ14" s="126" cm="1">
        <f t="array" ref="AJ14">(AI14*(1+'Drifted Weights'!AI14))/SUMPRODUCT('Drifted Weights'!AI$2:AI$49,(1+'Monthly Return'!AI$2:AI$49))</f>
        <v>3.7069267538756778E-2</v>
      </c>
      <c r="AK14" s="126" cm="1">
        <f t="array" ref="AK14">(AJ14*(1+'Drifted Weights'!AJ14))/SUMPRODUCT('Drifted Weights'!AJ$2:AJ$49,(1+'Monthly Return'!AJ$2:AJ$49))</f>
        <v>3.8634362592447895E-2</v>
      </c>
      <c r="AL14" s="126" cm="1">
        <f t="array" ref="AL14">(AK14*(1+'Drifted Weights'!AK14))/SUMPRODUCT('Drifted Weights'!AK$2:AK$49,(1+'Monthly Return'!AK$2:AK$49))</f>
        <v>3.476189310006407E-2</v>
      </c>
      <c r="AM14" s="123">
        <v>3.4449940407846102E-2</v>
      </c>
      <c r="AN14" s="126" cm="1">
        <f t="array" ref="AN14">(AM14*(1+'Drifted Weights'!AM14))/SUMPRODUCT('Drifted Weights'!AM$2:AM$49,(1+'Monthly Return'!AM$2:AM$49))</f>
        <v>3.5180201603780457E-2</v>
      </c>
      <c r="AO14" s="126" cm="1">
        <f t="array" ref="AO14">(AN14*(1+'Drifted Weights'!AN14))/SUMPRODUCT('Drifted Weights'!AN$2:AN$49,(1+'Monthly Return'!AN$2:AN$49))</f>
        <v>3.5009091815954074E-2</v>
      </c>
      <c r="AP14" s="126" cm="1">
        <f t="array" ref="AP14">(AO14*(1+'Drifted Weights'!AO14))/SUMPRODUCT('Drifted Weights'!AO$2:AO$49,(1+'Monthly Return'!AO$2:AO$49))</f>
        <v>3.43453987009689E-2</v>
      </c>
      <c r="AQ14" s="126" cm="1">
        <f t="array" ref="AQ14">(AP14*(1+'Drifted Weights'!AP14))/SUMPRODUCT('Drifted Weights'!AP$2:AP$49,(1+'Monthly Return'!AP$2:AP$49))</f>
        <v>3.6537080493075427E-2</v>
      </c>
      <c r="AR14" s="123">
        <v>3.4449940407846102E-2</v>
      </c>
      <c r="AS14" s="126" cm="1">
        <f t="array" ref="AS14">(AR14*(1+'Drifted Weights'!AR14))/SUMPRODUCT('Drifted Weights'!AR$2:AR$49,(1+'Monthly Return'!AR$2:AR$49))</f>
        <v>3.6027454209257126E-2</v>
      </c>
      <c r="AT14" s="126" cm="1">
        <f t="array" ref="AT14">(AS14*(1+'Drifted Weights'!AS14))/SUMPRODUCT('Drifted Weights'!AS$2:AS$49,(1+'Monthly Return'!AS$2:AS$49))</f>
        <v>3.5033679622202642E-2</v>
      </c>
      <c r="AU14" s="126" cm="1">
        <f t="array" ref="AU14">(AT14*(1+'Drifted Weights'!AT14))/SUMPRODUCT('Drifted Weights'!AT$2:AT$49,(1+'Monthly Return'!AT$2:AT$49))</f>
        <v>3.5527848741607949E-2</v>
      </c>
      <c r="AV14" s="126" cm="1">
        <f t="array" ref="AV14">(AU14*(1+'Drifted Weights'!AU14))/SUMPRODUCT('Drifted Weights'!AU$2:AU$49,(1+'Monthly Return'!AU$2:AU$49))</f>
        <v>3.6853256965691063E-2</v>
      </c>
      <c r="AW14" s="126" cm="1">
        <f t="array" ref="AW14">(AV14*(1+'Drifted Weights'!AV14))/SUMPRODUCT('Drifted Weights'!AV$2:AV$49,(1+'Monthly Return'!AV$2:AV$49))</f>
        <v>3.7934809499050308E-2</v>
      </c>
      <c r="AX14" s="126" cm="1">
        <f t="array" ref="AX14">(AW14*(1+'Drifted Weights'!AW14))/SUMPRODUCT('Drifted Weights'!AW$2:AW$49,(1+'Monthly Return'!AW$2:AW$49))</f>
        <v>3.6989413325480412E-2</v>
      </c>
      <c r="AY14" s="123">
        <v>3.4449940407846102E-2</v>
      </c>
      <c r="AZ14" s="126" cm="1">
        <f t="array" ref="AZ14">(AY14*(1+'Drifted Weights'!AY14))/SUMPRODUCT('Drifted Weights'!AY$2:AY$49,(1+'Monthly Return'!AY$2:AY$49))</f>
        <v>3.3185491949102683E-2</v>
      </c>
      <c r="BA14" s="126" cm="1">
        <f t="array" ref="BA14">(AZ14*(1+'Drifted Weights'!AZ14))/SUMPRODUCT('Drifted Weights'!AZ$2:AZ$49,(1+'Monthly Return'!AZ$2:AZ$49))</f>
        <v>3.438162110176133E-2</v>
      </c>
      <c r="BB14" s="126" cm="1">
        <f t="array" ref="BB14">(BA14*(1+'Drifted Weights'!BA14))/SUMPRODUCT('Drifted Weights'!BA$2:BA$49,(1+'Monthly Return'!BA$2:BA$49))</f>
        <v>3.7220788912294564E-2</v>
      </c>
      <c r="BC14" s="126" cm="1">
        <f t="array" ref="BC14">(BB14*(1+'Drifted Weights'!BB14))/SUMPRODUCT('Drifted Weights'!BB$2:BB$49,(1+'Monthly Return'!BB$2:BB$49))</f>
        <v>3.6925270866123856E-2</v>
      </c>
      <c r="BD14" s="123">
        <v>3.4449940407846102E-2</v>
      </c>
    </row>
    <row r="15" spans="1:56">
      <c r="A15" s="124" t="s">
        <v>125</v>
      </c>
      <c r="B15" s="124" t="s">
        <v>126</v>
      </c>
      <c r="C15" s="123">
        <v>2.6499954159881618E-2</v>
      </c>
      <c r="D15" s="126" cm="1">
        <f t="array" ref="D15">(C15*(1+'Drifted Weights'!C15))/SUMPRODUCT('Drifted Weights'!C$2:C$49,(1+'Monthly Return'!C$2:C$49))</f>
        <v>2.7435817738435141E-2</v>
      </c>
      <c r="E15" s="126" cm="1">
        <f t="array" ref="E15">(D15*(1+'Drifted Weights'!D15))/SUMPRODUCT('Drifted Weights'!D$2:D$49,(1+'Monthly Return'!D$2:D$49))</f>
        <v>2.604305712000558E-2</v>
      </c>
      <c r="F15" s="126" cm="1">
        <f t="array" ref="F15">(E15*(1+'Drifted Weights'!E15))/SUMPRODUCT('Drifted Weights'!E$2:E$49,(1+'Monthly Return'!E$2:E$49))</f>
        <v>2.5644651620132672E-2</v>
      </c>
      <c r="G15" s="126" cm="1">
        <f t="array" ref="G15">(F15*(1+'Drifted Weights'!F15))/SUMPRODUCT('Drifted Weights'!F$2:F$49,(1+'Monthly Return'!F$2:F$49))</f>
        <v>2.6896045491962426E-2</v>
      </c>
      <c r="H15" s="123">
        <v>2.6499954159881618E-2</v>
      </c>
      <c r="I15" s="126" cm="1">
        <f t="array" ref="I15">(H15*(1+'Drifted Weights'!H15))/SUMPRODUCT('Drifted Weights'!H$2:H$49,(1+'Monthly Return'!H$2:H$49))</f>
        <v>2.673370996692153E-2</v>
      </c>
      <c r="J15" s="126" cm="1">
        <f t="array" ref="J15">(I15*(1+'Drifted Weights'!I15))/SUMPRODUCT('Drifted Weights'!I$2:I$49,(1+'Monthly Return'!I$2:I$49))</f>
        <v>2.6982984196035585E-2</v>
      </c>
      <c r="K15" s="126" cm="1">
        <f t="array" ref="K15">(J15*(1+'Drifted Weights'!J15))/SUMPRODUCT('Drifted Weights'!J$2:J$49,(1+'Monthly Return'!J$2:J$49))</f>
        <v>2.6634408817292132E-2</v>
      </c>
      <c r="L15" s="126" cm="1">
        <f t="array" ref="L15">(K15*(1+'Drifted Weights'!K15))/SUMPRODUCT('Drifted Weights'!K$2:K$49,(1+'Monthly Return'!K$2:K$49))</f>
        <v>2.7666398808367961E-2</v>
      </c>
      <c r="M15" s="126" cm="1">
        <f t="array" ref="M15">(L15*(1+'Drifted Weights'!L15))/SUMPRODUCT('Drifted Weights'!L$2:L$49,(1+'Monthly Return'!L$2:L$49))</f>
        <v>2.6155900900302627E-2</v>
      </c>
      <c r="N15" s="126" cm="1">
        <f t="array" ref="N15">(M15*(1+'Drifted Weights'!M15))/SUMPRODUCT('Drifted Weights'!M$2:M$49,(1+'Monthly Return'!M$2:M$49))</f>
        <v>2.8508458116879926E-2</v>
      </c>
      <c r="O15" s="123">
        <v>2.6499954159881618E-2</v>
      </c>
      <c r="P15" s="126" cm="1">
        <f t="array" ref="P15">(O15*(1+'Drifted Weights'!O15))/SUMPRODUCT('Drifted Weights'!O$2:O$49,(1+'Monthly Return'!O$2:O$49))</f>
        <v>2.7131420803157176E-2</v>
      </c>
      <c r="Q15" s="126" cm="1">
        <f t="array" ref="Q15">(P15*(1+'Drifted Weights'!P15))/SUMPRODUCT('Drifted Weights'!P$2:P$49,(1+'Monthly Return'!P$2:P$49))</f>
        <v>2.8111101220429601E-2</v>
      </c>
      <c r="R15" s="126" cm="1">
        <f t="array" ref="R15">(Q15*(1+'Drifted Weights'!Q15))/SUMPRODUCT('Drifted Weights'!Q$2:Q$49,(1+'Monthly Return'!Q$2:Q$49))</f>
        <v>2.6900795703328026E-2</v>
      </c>
      <c r="S15" s="126" cm="1">
        <f t="array" ref="S15">(R15*(1+'Drifted Weights'!R15))/SUMPRODUCT('Drifted Weights'!R$2:R$49,(1+'Monthly Return'!R$2:R$49))</f>
        <v>2.7194443627497931E-2</v>
      </c>
      <c r="T15" s="123">
        <v>2.6499954159881618E-2</v>
      </c>
      <c r="U15" s="126" cm="1">
        <f t="array" ref="U15">(T15*(1+'Drifted Weights'!T15))/SUMPRODUCT('Drifted Weights'!T$2:T$49,(1+'Monthly Return'!T$2:T$49))</f>
        <v>2.9528138055471945E-2</v>
      </c>
      <c r="V15" s="126" cm="1">
        <f t="array" ref="V15">(U15*(1+'Drifted Weights'!U15))/SUMPRODUCT('Drifted Weights'!U$2:U$49,(1+'Monthly Return'!U$2:U$49))</f>
        <v>2.5742296255271392E-2</v>
      </c>
      <c r="W15" s="126" cm="1">
        <f t="array" ref="W15">(V15*(1+'Drifted Weights'!V15))/SUMPRODUCT('Drifted Weights'!V$2:V$49,(1+'Monthly Return'!V$2:V$49))</f>
        <v>2.8528970475146812E-2</v>
      </c>
      <c r="X15" s="126" cm="1">
        <f t="array" ref="X15">(W15*(1+'Drifted Weights'!W15))/SUMPRODUCT('Drifted Weights'!W$2:W$49,(1+'Monthly Return'!W$2:W$49))</f>
        <v>2.8877484050281912E-2</v>
      </c>
      <c r="Y15" s="126" cm="1">
        <f t="array" ref="Y15">(X15*(1+'Drifted Weights'!X15))/SUMPRODUCT('Drifted Weights'!X$2:X$49,(1+'Monthly Return'!X$2:X$49))</f>
        <v>2.5434289897697408E-2</v>
      </c>
      <c r="Z15" s="126" cm="1">
        <f t="array" ref="Z15">(Y15*(1+'Drifted Weights'!Y15))/SUMPRODUCT('Drifted Weights'!Y$2:Y$49,(1+'Monthly Return'!Y$2:Y$49))</f>
        <v>2.5369087579757973E-2</v>
      </c>
      <c r="AA15" s="123">
        <v>2.6499954159881618E-2</v>
      </c>
      <c r="AB15" s="126" cm="1">
        <f t="array" ref="AB15">(AA15*(1+'Drifted Weights'!AA15))/SUMPRODUCT('Drifted Weights'!AA$2:AA$49,(1+'Monthly Return'!AA$2:AA$49))</f>
        <v>2.5100054859805442E-2</v>
      </c>
      <c r="AC15" s="126" cm="1">
        <f t="array" ref="AC15">(AB15*(1+'Drifted Weights'!AB15))/SUMPRODUCT('Drifted Weights'!AB$2:AB$49,(1+'Monthly Return'!AB$2:AB$49))</f>
        <v>2.6691328550133779E-2</v>
      </c>
      <c r="AD15" s="126" cm="1">
        <f t="array" ref="AD15">(AC15*(1+'Drifted Weights'!AC15))/SUMPRODUCT('Drifted Weights'!AC$2:AC$49,(1+'Monthly Return'!AC$2:AC$49))</f>
        <v>2.7275331087924792E-2</v>
      </c>
      <c r="AE15" s="126" cm="1">
        <f t="array" ref="AE15">(AD15*(1+'Drifted Weights'!AD15))/SUMPRODUCT('Drifted Weights'!AD$2:AD$49,(1+'Monthly Return'!AD$2:AD$49))</f>
        <v>2.6482037942464752E-2</v>
      </c>
      <c r="AF15" s="123">
        <v>2.6499954159881618E-2</v>
      </c>
      <c r="AG15" s="126" cm="1">
        <f t="array" ref="AG15">(AF15*(1+'Drifted Weights'!AF15))/SUMPRODUCT('Drifted Weights'!AF$2:AF$49,(1+'Monthly Return'!AF$2:AF$49))</f>
        <v>2.6349886075180903E-2</v>
      </c>
      <c r="AH15" s="126" cm="1">
        <f t="array" ref="AH15">(AG15*(1+'Drifted Weights'!AG15))/SUMPRODUCT('Drifted Weights'!AG$2:AG$49,(1+'Monthly Return'!AG$2:AG$49))</f>
        <v>2.6702143239531843E-2</v>
      </c>
      <c r="AI15" s="126" cm="1">
        <f t="array" ref="AI15">(AH15*(1+'Drifted Weights'!AH15))/SUMPRODUCT('Drifted Weights'!AH$2:AH$49,(1+'Monthly Return'!AH$2:AH$49))</f>
        <v>2.7725155682739488E-2</v>
      </c>
      <c r="AJ15" s="126" cm="1">
        <f t="array" ref="AJ15">(AI15*(1+'Drifted Weights'!AI15))/SUMPRODUCT('Drifted Weights'!AI$2:AI$49,(1+'Monthly Return'!AI$2:AI$49))</f>
        <v>2.7593382037891134E-2</v>
      </c>
      <c r="AK15" s="126" cm="1">
        <f t="array" ref="AK15">(AJ15*(1+'Drifted Weights'!AJ15))/SUMPRODUCT('Drifted Weights'!AJ$2:AJ$49,(1+'Monthly Return'!AJ$2:AJ$49))</f>
        <v>2.8495626820789124E-2</v>
      </c>
      <c r="AL15" s="126" cm="1">
        <f t="array" ref="AL15">(AK15*(1+'Drifted Weights'!AK15))/SUMPRODUCT('Drifted Weights'!AK$2:AK$49,(1+'Monthly Return'!AK$2:AK$49))</f>
        <v>2.5389119833133821E-2</v>
      </c>
      <c r="AM15" s="123">
        <v>2.6499954159881618E-2</v>
      </c>
      <c r="AN15" s="126" cm="1">
        <f t="array" ref="AN15">(AM15*(1+'Drifted Weights'!AM15))/SUMPRODUCT('Drifted Weights'!AM$2:AM$49,(1+'Monthly Return'!AM$2:AM$49))</f>
        <v>2.6853718188385656E-2</v>
      </c>
      <c r="AO15" s="126" cm="1">
        <f t="array" ref="AO15">(AN15*(1+'Drifted Weights'!AN15))/SUMPRODUCT('Drifted Weights'!AN$2:AN$49,(1+'Monthly Return'!AN$2:AN$49))</f>
        <v>2.6508159221405043E-2</v>
      </c>
      <c r="AP15" s="126" cm="1">
        <f t="array" ref="AP15">(AO15*(1+'Drifted Weights'!AO15))/SUMPRODUCT('Drifted Weights'!AO$2:AO$49,(1+'Monthly Return'!AO$2:AO$49))</f>
        <v>2.5792030222818552E-2</v>
      </c>
      <c r="AQ15" s="126" cm="1">
        <f t="array" ref="AQ15">(AP15*(1+'Drifted Weights'!AP15))/SUMPRODUCT('Drifted Weights'!AP$2:AP$49,(1+'Monthly Return'!AP$2:AP$49))</f>
        <v>2.721100251250376E-2</v>
      </c>
      <c r="AR15" s="123">
        <v>2.6499954159881618E-2</v>
      </c>
      <c r="AS15" s="126" cm="1">
        <f t="array" ref="AS15">(AR15*(1+'Drifted Weights'!AR15))/SUMPRODUCT('Drifted Weights'!AR$2:AR$49,(1+'Monthly Return'!AR$2:AR$49))</f>
        <v>2.7500442245231339E-2</v>
      </c>
      <c r="AT15" s="126" cm="1">
        <f t="array" ref="AT15">(AS15*(1+'Drifted Weights'!AS15))/SUMPRODUCT('Drifted Weights'!AS$2:AS$49,(1+'Monthly Return'!AS$2:AS$49))</f>
        <v>2.6521776474214574E-2</v>
      </c>
      <c r="AU15" s="126" cm="1">
        <f t="array" ref="AU15">(AT15*(1+'Drifted Weights'!AT15))/SUMPRODUCT('Drifted Weights'!AT$2:AT$49,(1+'Monthly Return'!AT$2:AT$49))</f>
        <v>2.6674694401594031E-2</v>
      </c>
      <c r="AV15" s="126" cm="1">
        <f t="array" ref="AV15">(AU15*(1+'Drifted Weights'!AU15))/SUMPRODUCT('Drifted Weights'!AU$2:AU$49,(1+'Monthly Return'!AU$2:AU$49))</f>
        <v>2.7433264540651151E-2</v>
      </c>
      <c r="AW15" s="126" cm="1">
        <f t="array" ref="AW15">(AV15*(1+'Drifted Weights'!AV15))/SUMPRODUCT('Drifted Weights'!AV$2:AV$49,(1+'Monthly Return'!AV$2:AV$49))</f>
        <v>2.7981812993771272E-2</v>
      </c>
      <c r="AX15" s="126" cm="1">
        <f t="array" ref="AX15">(AW15*(1+'Drifted Weights'!AW15))/SUMPRODUCT('Drifted Weights'!AW$2:AW$49,(1+'Monthly Return'!AW$2:AW$49))</f>
        <v>2.7022824425034547E-2</v>
      </c>
      <c r="AY15" s="123">
        <v>2.6499954159881618E-2</v>
      </c>
      <c r="AZ15" s="126" cm="1">
        <f t="array" ref="AZ15">(AY15*(1+'Drifted Weights'!AY15))/SUMPRODUCT('Drifted Weights'!AY$2:AY$49,(1+'Monthly Return'!AY$2:AY$49))</f>
        <v>2.5331118302868997E-2</v>
      </c>
      <c r="BA15" s="126" cm="1">
        <f t="array" ref="BA15">(AZ15*(1+'Drifted Weights'!AZ15))/SUMPRODUCT('Drifted Weights'!AZ$2:AZ$49,(1+'Monthly Return'!AZ$2:AZ$49))</f>
        <v>2.604463599643193E-2</v>
      </c>
      <c r="BB15" s="126" cm="1">
        <f t="array" ref="BB15">(BA15*(1+'Drifted Weights'!BA15))/SUMPRODUCT('Drifted Weights'!BA$2:BA$49,(1+'Monthly Return'!BA$2:BA$49))</f>
        <v>2.7968100722108421E-2</v>
      </c>
      <c r="BC15" s="126" cm="1">
        <f t="array" ref="BC15">(BB15*(1+'Drifted Weights'!BB15))/SUMPRODUCT('Drifted Weights'!BB$2:BB$49,(1+'Monthly Return'!BB$2:BB$49))</f>
        <v>2.7498532406046838E-2</v>
      </c>
      <c r="BD15" s="123">
        <v>2.6499954159881618E-2</v>
      </c>
    </row>
    <row r="16" spans="1:56">
      <c r="A16" s="124" t="s">
        <v>132</v>
      </c>
      <c r="B16" s="124" t="s">
        <v>133</v>
      </c>
      <c r="C16" s="123">
        <v>1.9995419957001586E-2</v>
      </c>
      <c r="D16" s="126" cm="1">
        <f t="array" ref="D16">(C16*(1+'Drifted Weights'!C16))/SUMPRODUCT('Drifted Weights'!C$2:C$49,(1+'Monthly Return'!C$2:C$49))</f>
        <v>2.0570393693580751E-2</v>
      </c>
      <c r="E16" s="126" cm="1">
        <f t="array" ref="E16">(D16*(1+'Drifted Weights'!D16))/SUMPRODUCT('Drifted Weights'!D$2:D$49,(1+'Monthly Return'!D$2:D$49))</f>
        <v>1.9395676048992859E-2</v>
      </c>
      <c r="F16" s="126" cm="1">
        <f t="array" ref="F16">(E16*(1+'Drifted Weights'!E16))/SUMPRODUCT('Drifted Weights'!E$2:E$49,(1+'Monthly Return'!E$2:E$49))</f>
        <v>1.8975226257755686E-2</v>
      </c>
      <c r="G16" s="126" cm="1">
        <f t="array" ref="G16">(F16*(1+'Drifted Weights'!F16))/SUMPRODUCT('Drifted Weights'!F$2:F$49,(1+'Monthly Return'!F$2:F$49))</f>
        <v>1.9771758439152628E-2</v>
      </c>
      <c r="H16" s="123">
        <v>1.9995419957001586E-2</v>
      </c>
      <c r="I16" s="126" cm="1">
        <f t="array" ref="I16">(H16*(1+'Drifted Weights'!H16))/SUMPRODUCT('Drifted Weights'!H$2:H$49,(1+'Monthly Return'!H$2:H$49))</f>
        <v>2.004397842821307E-2</v>
      </c>
      <c r="J16" s="126" cm="1">
        <f t="array" ref="J16">(I16*(1+'Drifted Weights'!I16))/SUMPRODUCT('Drifted Weights'!I$2:I$49,(1+'Monthly Return'!I$2:I$49))</f>
        <v>2.0099060104013404E-2</v>
      </c>
      <c r="K16" s="126" cm="1">
        <f t="array" ref="K16">(J16*(1+'Drifted Weights'!J16))/SUMPRODUCT('Drifted Weights'!J$2:J$49,(1+'Monthly Return'!J$2:J$49))</f>
        <v>1.9706428907591649E-2</v>
      </c>
      <c r="L16" s="126" cm="1">
        <f t="array" ref="L16">(K16*(1+'Drifted Weights'!K16))/SUMPRODUCT('Drifted Weights'!K$2:K$49,(1+'Monthly Return'!K$2:K$49))</f>
        <v>2.0331847504144025E-2</v>
      </c>
      <c r="M16" s="126" cm="1">
        <f t="array" ref="M16">(L16*(1+'Drifted Weights'!L16))/SUMPRODUCT('Drifted Weights'!L$2:L$49,(1+'Monthly Return'!L$2:L$49))</f>
        <v>1.9084605173578337E-2</v>
      </c>
      <c r="N16" s="126" cm="1">
        <f t="array" ref="N16">(M16*(1+'Drifted Weights'!M16))/SUMPRODUCT('Drifted Weights'!M$2:M$49,(1+'Monthly Return'!M$2:M$49))</f>
        <v>2.0657802428483366E-2</v>
      </c>
      <c r="O16" s="123">
        <v>1.9995419957001586E-2</v>
      </c>
      <c r="P16" s="126" cm="1">
        <f t="array" ref="P16">(O16*(1+'Drifted Weights'!O16))/SUMPRODUCT('Drifted Weights'!O$2:O$49,(1+'Monthly Return'!O$2:O$49))</f>
        <v>2.0342167771631458E-2</v>
      </c>
      <c r="Q16" s="126" cm="1">
        <f t="array" ref="Q16">(P16*(1+'Drifted Weights'!P16))/SUMPRODUCT('Drifted Weights'!P$2:P$49,(1+'Monthly Return'!P$2:P$49))</f>
        <v>2.0937381857340762E-2</v>
      </c>
      <c r="R16" s="126" cm="1">
        <f t="array" ref="R16">(Q16*(1+'Drifted Weights'!Q16))/SUMPRODUCT('Drifted Weights'!Q$2:Q$49,(1+'Monthly Return'!Q$2:Q$49))</f>
        <v>1.9896134057465306E-2</v>
      </c>
      <c r="S16" s="126" cm="1">
        <f t="array" ref="S16">(R16*(1+'Drifted Weights'!R16))/SUMPRODUCT('Drifted Weights'!R$2:R$49,(1+'Monthly Return'!R$2:R$49))</f>
        <v>1.997612309048348E-2</v>
      </c>
      <c r="T16" s="123">
        <v>1.9995419957001586E-2</v>
      </c>
      <c r="U16" s="126" cm="1">
        <f t="array" ref="U16">(T16*(1+'Drifted Weights'!T16))/SUMPRODUCT('Drifted Weights'!T$2:T$49,(1+'Monthly Return'!T$2:T$49))</f>
        <v>2.213914054358733E-2</v>
      </c>
      <c r="V16" s="126" cm="1">
        <f t="array" ref="V16">(U16*(1+'Drifted Weights'!U16))/SUMPRODUCT('Drifted Weights'!U$2:U$49,(1+'Monthly Return'!U$2:U$49))</f>
        <v>1.9162129761265061E-2</v>
      </c>
      <c r="W16" s="126" cm="1">
        <f t="array" ref="W16">(V16*(1+'Drifted Weights'!V16))/SUMPRODUCT('Drifted Weights'!V$2:V$49,(1+'Monthly Return'!V$2:V$49))</f>
        <v>2.1100250246831685E-2</v>
      </c>
      <c r="X16" s="126" cm="1">
        <f t="array" ref="X16">(W16*(1+'Drifted Weights'!W16))/SUMPRODUCT('Drifted Weights'!W$2:W$49,(1+'Monthly Return'!W$2:W$49))</f>
        <v>2.1203751841447648E-2</v>
      </c>
      <c r="Y16" s="126" cm="1">
        <f t="array" ref="Y16">(X16*(1+'Drifted Weights'!X16))/SUMPRODUCT('Drifted Weights'!X$2:X$49,(1+'Monthly Return'!X$2:X$49))</f>
        <v>1.8536243063150822E-2</v>
      </c>
      <c r="Z16" s="126" cm="1">
        <f t="array" ref="Z16">(Y16*(1+'Drifted Weights'!Y16))/SUMPRODUCT('Drifted Weights'!Y$2:Y$49,(1+'Monthly Return'!Y$2:Y$49))</f>
        <v>1.8364351545907875E-2</v>
      </c>
      <c r="AA16" s="123">
        <v>1.9995419957001586E-2</v>
      </c>
      <c r="AB16" s="126" cm="1">
        <f t="array" ref="AB16">(AA16*(1+'Drifted Weights'!AA16))/SUMPRODUCT('Drifted Weights'!AA$2:AA$49,(1+'Monthly Return'!AA$2:AA$49))</f>
        <v>1.8819122328304329E-2</v>
      </c>
      <c r="AC16" s="126" cm="1">
        <f t="array" ref="AC16">(AB16*(1+'Drifted Weights'!AB16))/SUMPRODUCT('Drifted Weights'!AB$2:AB$49,(1+'Monthly Return'!AB$2:AB$49))</f>
        <v>1.9889584774814242E-2</v>
      </c>
      <c r="AD16" s="126" cm="1">
        <f t="array" ref="AD16">(AC16*(1+'Drifted Weights'!AC16))/SUMPRODUCT('Drifted Weights'!AC$2:AC$49,(1+'Monthly Return'!AC$2:AC$49))</f>
        <v>2.019011624202461E-2</v>
      </c>
      <c r="AE16" s="126" cm="1">
        <f t="array" ref="AE16">(AD16*(1+'Drifted Weights'!AD16))/SUMPRODUCT('Drifted Weights'!AD$2:AD$49,(1+'Monthly Return'!AD$2:AD$49))</f>
        <v>1.9467691000433031E-2</v>
      </c>
      <c r="AF16" s="123">
        <v>1.9995419957001586E-2</v>
      </c>
      <c r="AG16" s="126" cm="1">
        <f t="array" ref="AG16">(AF16*(1+'Drifted Weights'!AF16))/SUMPRODUCT('Drifted Weights'!AF$2:AF$49,(1+'Monthly Return'!AF$2:AF$49))</f>
        <v>1.9756201018500719E-2</v>
      </c>
      <c r="AH16" s="126" cm="1">
        <f t="array" ref="AH16">(AG16*(1+'Drifted Weights'!AG16))/SUMPRODUCT('Drifted Weights'!AG$2:AG$49,(1+'Monthly Return'!AG$2:AG$49))</f>
        <v>1.9891692285948018E-2</v>
      </c>
      <c r="AI16" s="126" cm="1">
        <f t="array" ref="AI16">(AH16*(1+'Drifted Weights'!AH16))/SUMPRODUCT('Drifted Weights'!AH$2:AH$49,(1+'Monthly Return'!AH$2:AH$49))</f>
        <v>2.0516779456842476E-2</v>
      </c>
      <c r="AJ16" s="126" cm="1">
        <f t="array" ref="AJ16">(AI16*(1+'Drifted Weights'!AI16))/SUMPRODUCT('Drifted Weights'!AI$2:AI$49,(1+'Monthly Return'!AI$2:AI$49))</f>
        <v>2.0276047194750464E-2</v>
      </c>
      <c r="AK16" s="126" cm="1">
        <f t="array" ref="AK16">(AJ16*(1+'Drifted Weights'!AJ16))/SUMPRODUCT('Drifted Weights'!AJ$2:AJ$49,(1+'Monthly Return'!AJ$2:AJ$49))</f>
        <v>2.0789927097917875E-2</v>
      </c>
      <c r="AL16" s="126" cm="1">
        <f t="array" ref="AL16">(AK16*(1+'Drifted Weights'!AK16))/SUMPRODUCT('Drifted Weights'!AK$2:AK$49,(1+'Monthly Return'!AK$2:AK$49))</f>
        <v>1.8384690526611513E-2</v>
      </c>
      <c r="AM16" s="123">
        <v>1.9995419957001586E-2</v>
      </c>
      <c r="AN16" s="126" cm="1">
        <f t="array" ref="AN16">(AM16*(1+'Drifted Weights'!AM16))/SUMPRODUCT('Drifted Weights'!AM$2:AM$49,(1+'Monthly Return'!AM$2:AM$49))</f>
        <v>2.0133956295303405E-2</v>
      </c>
      <c r="AO16" s="126" cm="1">
        <f t="array" ref="AO16">(AN16*(1+'Drifted Weights'!AN16))/SUMPRODUCT('Drifted Weights'!AN$2:AN$49,(1+'Monthly Return'!AN$2:AN$49))</f>
        <v>1.974480681299114E-2</v>
      </c>
      <c r="AP16" s="126" cm="1">
        <f t="array" ref="AP16">(AO16*(1+'Drifted Weights'!AO16))/SUMPRODUCT('Drifted Weights'!AO$2:AO$49,(1+'Monthly Return'!AO$2:AO$49))</f>
        <v>1.9084814539085899E-2</v>
      </c>
      <c r="AQ16" s="126" cm="1">
        <f t="array" ref="AQ16">(AP16*(1+'Drifted Weights'!AP16))/SUMPRODUCT('Drifted Weights'!AP$2:AP$49,(1+'Monthly Return'!AP$2:AP$49))</f>
        <v>2.0003130440482266E-2</v>
      </c>
      <c r="AR16" s="123">
        <v>1.9995419957001586E-2</v>
      </c>
      <c r="AS16" s="126" cm="1">
        <f t="array" ref="AS16">(AR16*(1+'Drifted Weights'!AR16))/SUMPRODUCT('Drifted Weights'!AR$2:AR$49,(1+'Monthly Return'!AR$2:AR$49))</f>
        <v>2.0618846834643465E-2</v>
      </c>
      <c r="AT16" s="126" cm="1">
        <f t="array" ref="AT16">(AS16*(1+'Drifted Weights'!AS16))/SUMPRODUCT('Drifted Weights'!AS$2:AS$49,(1+'Monthly Return'!AS$2:AS$49))</f>
        <v>1.9751899691238778E-2</v>
      </c>
      <c r="AU16" s="126" cm="1">
        <f t="array" ref="AU16">(AT16*(1+'Drifted Weights'!AT16))/SUMPRODUCT('Drifted Weights'!AT$2:AT$49,(1+'Monthly Return'!AT$2:AT$49))</f>
        <v>1.9734770020525868E-2</v>
      </c>
      <c r="AV16" s="126" cm="1">
        <f t="array" ref="AV16">(AU16*(1+'Drifted Weights'!AU16))/SUMPRODUCT('Drifted Weights'!AU$2:AU$49,(1+'Monthly Return'!AU$2:AU$49))</f>
        <v>2.0158790832672385E-2</v>
      </c>
      <c r="AW16" s="126" cm="1">
        <f t="array" ref="AW16">(AV16*(1+'Drifted Weights'!AV16))/SUMPRODUCT('Drifted Weights'!AV$2:AV$49,(1+'Monthly Return'!AV$2:AV$49))</f>
        <v>2.0416297750377396E-2</v>
      </c>
      <c r="AX16" s="126" cm="1">
        <f t="array" ref="AX16">(AW16*(1+'Drifted Weights'!AW16))/SUMPRODUCT('Drifted Weights'!AW$2:AW$49,(1+'Monthly Return'!AW$2:AW$49))</f>
        <v>1.9571487541623564E-2</v>
      </c>
      <c r="AY16" s="123">
        <v>1.9995419957001586E-2</v>
      </c>
      <c r="AZ16" s="126" cm="1">
        <f t="array" ref="AZ16">(AY16*(1+'Drifted Weights'!AY16))/SUMPRODUCT('Drifted Weights'!AY$2:AY$49,(1+'Monthly Return'!AY$2:AY$49))</f>
        <v>1.8992365423783599E-2</v>
      </c>
      <c r="BA16" s="126" cm="1">
        <f t="array" ref="BA16">(AZ16*(1+'Drifted Weights'!AZ16))/SUMPRODUCT('Drifted Weights'!AZ$2:AZ$49,(1+'Monthly Return'!AZ$2:AZ$49))</f>
        <v>1.9406614483225927E-2</v>
      </c>
      <c r="BB16" s="126" cm="1">
        <f t="array" ref="BB16">(BA16*(1+'Drifted Weights'!BA16))/SUMPRODUCT('Drifted Weights'!BA$2:BA$49,(1+'Monthly Return'!BA$2:BA$49))</f>
        <v>2.0705020004939647E-2</v>
      </c>
      <c r="BC16" s="126" cm="1">
        <f t="array" ref="BC16">(BB16*(1+'Drifted Weights'!BB16))/SUMPRODUCT('Drifted Weights'!BB$2:BB$49,(1+'Monthly Return'!BB$2:BB$49))</f>
        <v>2.0213560015066093E-2</v>
      </c>
      <c r="BD16" s="123">
        <v>1.9995419957001586E-2</v>
      </c>
    </row>
    <row r="17" spans="1:56">
      <c r="A17" s="124" t="s">
        <v>141</v>
      </c>
      <c r="B17" s="124" t="s">
        <v>142</v>
      </c>
      <c r="C17" s="123">
        <v>1.6622698518471195E-2</v>
      </c>
      <c r="D17" s="126" cm="1">
        <f t="array" ref="D17">(C17*(1+'Drifted Weights'!C17))/SUMPRODUCT('Drifted Weights'!C$2:C$49,(1+'Monthly Return'!C$2:C$49))</f>
        <v>1.7044143519018052E-2</v>
      </c>
      <c r="E17" s="126" cm="1">
        <f t="array" ref="E17">(D17*(1+'Drifted Weights'!D17))/SUMPRODUCT('Drifted Weights'!D$2:D$49,(1+'Monthly Return'!D$2:D$49))</f>
        <v>1.6015272717765074E-2</v>
      </c>
      <c r="F17" s="126" cm="1">
        <f t="array" ref="F17">(E17*(1+'Drifted Weights'!E17))/SUMPRODUCT('Drifted Weights'!E$2:E$49,(1+'Monthly Return'!E$2:E$49))</f>
        <v>1.5616144857553254E-2</v>
      </c>
      <c r="G17" s="126" cm="1">
        <f t="array" ref="G17">(F17*(1+'Drifted Weights'!F17))/SUMPRODUCT('Drifted Weights'!F$2:F$49,(1+'Monthly Return'!F$2:F$49))</f>
        <v>1.6218031230063757E-2</v>
      </c>
      <c r="H17" s="123">
        <v>1.6622698518471195E-2</v>
      </c>
      <c r="I17" s="126" cm="1">
        <f t="array" ref="I17">(H17*(1+'Drifted Weights'!H17))/SUMPRODUCT('Drifted Weights'!H$2:H$49,(1+'Monthly Return'!H$2:H$49))</f>
        <v>1.6607968233936919E-2</v>
      </c>
      <c r="J17" s="126" cm="1">
        <f t="array" ref="J17">(I17*(1+'Drifted Weights'!I17))/SUMPRODUCT('Drifted Weights'!I$2:I$49,(1+'Monthly Return'!I$2:I$49))</f>
        <v>1.6597510065131577E-2</v>
      </c>
      <c r="K17" s="126" cm="1">
        <f t="array" ref="K17">(J17*(1+'Drifted Weights'!J17))/SUMPRODUCT('Drifted Weights'!J$2:J$49,(1+'Monthly Return'!J$2:J$49))</f>
        <v>1.6217421967540776E-2</v>
      </c>
      <c r="L17" s="126" cm="1">
        <f t="array" ref="L17">(K17*(1+'Drifted Weights'!K17))/SUMPRODUCT('Drifted Weights'!K$2:K$49,(1+'Monthly Return'!K$2:K$49))</f>
        <v>1.6674860466429822E-2</v>
      </c>
      <c r="M17" s="126" cm="1">
        <f t="array" ref="M17">(L17*(1+'Drifted Weights'!L17))/SUMPRODUCT('Drifted Weights'!L$2:L$49,(1+'Monthly Return'!L$2:L$49))</f>
        <v>1.5595854927658442E-2</v>
      </c>
      <c r="N17" s="126" cm="1">
        <f t="array" ref="N17">(M17*(1+'Drifted Weights'!M17))/SUMPRODUCT('Drifted Weights'!M$2:M$49,(1+'Monthly Return'!M$2:M$49))</f>
        <v>1.6823672493710157E-2</v>
      </c>
      <c r="O17" s="123">
        <v>1.6622698518471195E-2</v>
      </c>
      <c r="P17" s="126" cm="1">
        <f t="array" ref="P17">(O17*(1+'Drifted Weights'!O17))/SUMPRODUCT('Drifted Weights'!O$2:O$49,(1+'Monthly Return'!O$2:O$49))</f>
        <v>1.6855040897726083E-2</v>
      </c>
      <c r="Q17" s="126" cm="1">
        <f t="array" ref="Q17">(P17*(1+'Drifted Weights'!P17))/SUMPRODUCT('Drifted Weights'!P$2:P$49,(1+'Monthly Return'!P$2:P$49))</f>
        <v>1.7288931890063194E-2</v>
      </c>
      <c r="R17" s="126" cm="1">
        <f t="array" ref="R17">(Q17*(1+'Drifted Weights'!Q17))/SUMPRODUCT('Drifted Weights'!Q$2:Q$49,(1+'Monthly Return'!Q$2:Q$49))</f>
        <v>1.637041546715233E-2</v>
      </c>
      <c r="S17" s="126" cm="1">
        <f t="array" ref="S17">(R17*(1+'Drifted Weights'!R17))/SUMPRODUCT('Drifted Weights'!R$2:R$49,(1+'Monthly Return'!R$2:R$49))</f>
        <v>1.6379410904268449E-2</v>
      </c>
      <c r="T17" s="123">
        <v>1.6622698518471195E-2</v>
      </c>
      <c r="U17" s="126" cm="1">
        <f t="array" ref="U17">(T17*(1+'Drifted Weights'!T17))/SUMPRODUCT('Drifted Weights'!T$2:T$49,(1+'Monthly Return'!T$2:T$49))</f>
        <v>1.834397019491019E-2</v>
      </c>
      <c r="V17" s="126" cm="1">
        <f t="array" ref="V17">(U17*(1+'Drifted Weights'!U17))/SUMPRODUCT('Drifted Weights'!U$2:U$49,(1+'Monthly Return'!U$2:U$49))</f>
        <v>1.581833733389602E-2</v>
      </c>
      <c r="W17" s="126" cm="1">
        <f t="array" ref="W17">(V17*(1+'Drifted Weights'!V17))/SUMPRODUCT('Drifted Weights'!V$2:V$49,(1+'Monthly Return'!V$2:V$49))</f>
        <v>1.7361107760402707E-2</v>
      </c>
      <c r="X17" s="126" cm="1">
        <f t="array" ref="X17">(W17*(1+'Drifted Weights'!W17))/SUMPRODUCT('Drifted Weights'!W$2:W$49,(1+'Monthly Return'!W$2:W$49))</f>
        <v>1.7382381928779424E-2</v>
      </c>
      <c r="Y17" s="126" cm="1">
        <f t="array" ref="Y17">(X17*(1+'Drifted Weights'!X17))/SUMPRODUCT('Drifted Weights'!X$2:X$49,(1+'Monthly Return'!X$2:X$49))</f>
        <v>1.5138752954300533E-2</v>
      </c>
      <c r="Z17" s="126" cm="1">
        <f t="array" ref="Z17">(Y17*(1+'Drifted Weights'!Y17))/SUMPRODUCT('Drifted Weights'!Y$2:Y$49,(1+'Monthly Return'!Y$2:Y$49))</f>
        <v>1.4948337820966606E-2</v>
      </c>
      <c r="AA17" s="123">
        <v>1.6622698518471195E-2</v>
      </c>
      <c r="AB17" s="126" cm="1">
        <f t="array" ref="AB17">(AA17*(1+'Drifted Weights'!AA17))/SUMPRODUCT('Drifted Weights'!AA$2:AA$49,(1+'Monthly Return'!AA$2:AA$49))</f>
        <v>1.5593081330556743E-2</v>
      </c>
      <c r="AC17" s="126" cm="1">
        <f t="array" ref="AC17">(AB17*(1+'Drifted Weights'!AB17))/SUMPRODUCT('Drifted Weights'!AB$2:AB$49,(1+'Monthly Return'!AB$2:AB$49))</f>
        <v>1.6427858044713913E-2</v>
      </c>
      <c r="AD17" s="126" cm="1">
        <f t="array" ref="AD17">(AC17*(1+'Drifted Weights'!AC17))/SUMPRODUCT('Drifted Weights'!AC$2:AC$49,(1+'Monthly Return'!AC$2:AC$49))</f>
        <v>1.6619480602091213E-2</v>
      </c>
      <c r="AE17" s="126" cm="1">
        <f t="array" ref="AE17">(AD17*(1+'Drifted Weights'!AD17))/SUMPRODUCT('Drifted Weights'!AD$2:AD$49,(1+'Monthly Return'!AD$2:AD$49))</f>
        <v>1.5968730359415876E-2</v>
      </c>
      <c r="AF17" s="123">
        <v>1.6622698518471195E-2</v>
      </c>
      <c r="AG17" s="126" cm="1">
        <f t="array" ref="AG17">(AF17*(1+'Drifted Weights'!AF17))/SUMPRODUCT('Drifted Weights'!AF$2:AF$49,(1+'Monthly Return'!AF$2:AF$49))</f>
        <v>1.6369522653082568E-2</v>
      </c>
      <c r="AH17" s="126" cm="1">
        <f t="array" ref="AH17">(AG17*(1+'Drifted Weights'!AG17))/SUMPRODUCT('Drifted Weights'!AG$2:AG$49,(1+'Monthly Return'!AG$2:AG$49))</f>
        <v>1.6427050408968542E-2</v>
      </c>
      <c r="AI17" s="126" cm="1">
        <f t="array" ref="AI17">(AH17*(1+'Drifted Weights'!AH17))/SUMPRODUCT('Drifted Weights'!AH$2:AH$49,(1+'Monthly Return'!AH$2:AH$49))</f>
        <v>1.6885705398251225E-2</v>
      </c>
      <c r="AJ17" s="126" cm="1">
        <f t="array" ref="AJ17">(AI17*(1+'Drifted Weights'!AI17))/SUMPRODUCT('Drifted Weights'!AI$2:AI$49,(1+'Monthly Return'!AI$2:AI$49))</f>
        <v>1.6628202466088517E-2</v>
      </c>
      <c r="AK17" s="126" cm="1">
        <f t="array" ref="AK17">(AJ17*(1+'Drifted Weights'!AJ17))/SUMPRODUCT('Drifted Weights'!AJ$2:AJ$49,(1+'Monthly Return'!AJ$2:AJ$49))</f>
        <v>1.6988672305509229E-2</v>
      </c>
      <c r="AL17" s="126" cm="1">
        <f t="array" ref="AL17">(AK17*(1+'Drifted Weights'!AK17))/SUMPRODUCT('Drifted Weights'!AK$2:AK$49,(1+'Monthly Return'!AK$2:AK$49))</f>
        <v>1.496726804055524E-2</v>
      </c>
      <c r="AM17" s="123">
        <v>1.6622698518471195E-2</v>
      </c>
      <c r="AN17" s="126" cm="1">
        <f t="array" ref="AN17">(AM17*(1+'Drifted Weights'!AM17))/SUMPRODUCT('Drifted Weights'!AM$2:AM$49,(1+'Monthly Return'!AM$2:AM$49))</f>
        <v>1.6682521774480062E-2</v>
      </c>
      <c r="AO17" s="126" cm="1">
        <f t="array" ref="AO17">(AN17*(1+'Drifted Weights'!AN17))/SUMPRODUCT('Drifted Weights'!AN$2:AN$49,(1+'Monthly Return'!AN$2:AN$49))</f>
        <v>1.6304730373045639E-2</v>
      </c>
      <c r="AP17" s="126" cm="1">
        <f t="array" ref="AP17">(AO17*(1+'Drifted Weights'!AO17))/SUMPRODUCT('Drifted Weights'!AO$2:AO$49,(1+'Monthly Return'!AO$2:AO$49))</f>
        <v>1.5706561573106924E-2</v>
      </c>
      <c r="AQ17" s="126" cm="1">
        <f t="array" ref="AQ17">(AP17*(1+'Drifted Weights'!AP17))/SUMPRODUCT('Drifted Weights'!AP$2:AP$49,(1+'Monthly Return'!AP$2:AP$49))</f>
        <v>1.6407751582757903E-2</v>
      </c>
      <c r="AR17" s="123">
        <v>1.6622698518471195E-2</v>
      </c>
      <c r="AS17" s="126" cm="1">
        <f t="array" ref="AS17">(AR17*(1+'Drifted Weights'!AR17))/SUMPRODUCT('Drifted Weights'!AR$2:AR$49,(1+'Monthly Return'!AR$2:AR$49))</f>
        <v>1.7084290650012334E-2</v>
      </c>
      <c r="AT17" s="126" cm="1">
        <f t="array" ref="AT17">(AS17*(1+'Drifted Weights'!AS17))/SUMPRODUCT('Drifted Weights'!AS$2:AS$49,(1+'Monthly Return'!AS$2:AS$49))</f>
        <v>1.6309280904476007E-2</v>
      </c>
      <c r="AU17" s="126" cm="1">
        <f t="array" ref="AU17">(AT17*(1+'Drifted Weights'!AT17))/SUMPRODUCT('Drifted Weights'!AT$2:AT$49,(1+'Monthly Return'!AT$2:AT$49))</f>
        <v>1.6240125451100713E-2</v>
      </c>
      <c r="AV17" s="126" cm="1">
        <f t="array" ref="AV17">(AU17*(1+'Drifted Weights'!AU17))/SUMPRODUCT('Drifted Weights'!AU$2:AU$49,(1+'Monthly Return'!AU$2:AU$49))</f>
        <v>1.6532209481017759E-2</v>
      </c>
      <c r="AW17" s="126" cm="1">
        <f t="array" ref="AW17">(AV17*(1+'Drifted Weights'!AV17))/SUMPRODUCT('Drifted Weights'!AV$2:AV$49,(1+'Monthly Return'!AV$2:AV$49))</f>
        <v>1.6683869324850074E-2</v>
      </c>
      <c r="AX17" s="126" cm="1">
        <f t="array" ref="AX17">(AW17*(1+'Drifted Weights'!AW17))/SUMPRODUCT('Drifted Weights'!AW$2:AW$49,(1+'Monthly Return'!AW$2:AW$49))</f>
        <v>1.5935003793573412E-2</v>
      </c>
      <c r="AY17" s="123">
        <v>1.6622698518471195E-2</v>
      </c>
      <c r="AZ17" s="126" cm="1">
        <f t="array" ref="AZ17">(AY17*(1+'Drifted Weights'!AY17))/SUMPRODUCT('Drifted Weights'!AY$2:AY$49,(1+'Monthly Return'!AY$2:AY$49))</f>
        <v>1.5736626477383421E-2</v>
      </c>
      <c r="BA17" s="126" cm="1">
        <f t="array" ref="BA17">(AZ17*(1+'Drifted Weights'!AZ17))/SUMPRODUCT('Drifted Weights'!AZ$2:AZ$49,(1+'Monthly Return'!AZ$2:AZ$49))</f>
        <v>1.6028487402743149E-2</v>
      </c>
      <c r="BB17" s="126" cm="1">
        <f t="array" ref="BB17">(BA17*(1+'Drifted Weights'!BA17))/SUMPRODUCT('Drifted Weights'!BA$2:BA$49,(1+'Monthly Return'!BA$2:BA$49))</f>
        <v>1.7044209108176157E-2</v>
      </c>
      <c r="BC17" s="126" cm="1">
        <f t="array" ref="BC17">(BB17*(1+'Drifted Weights'!BB17))/SUMPRODUCT('Drifted Weights'!BB$2:BB$49,(1+'Monthly Return'!BB$2:BB$49))</f>
        <v>1.6579964188716437E-2</v>
      </c>
      <c r="BD17" s="123">
        <v>1.6622698518471195E-2</v>
      </c>
    </row>
    <row r="18" spans="1:56">
      <c r="A18" s="124" t="s">
        <v>148</v>
      </c>
      <c r="B18" s="124" t="s">
        <v>149</v>
      </c>
      <c r="C18" s="123">
        <v>1.614088117010971E-2</v>
      </c>
      <c r="D18" s="126" cm="1">
        <f t="array" ref="D18">(C18*(1+'Drifted Weights'!C18))/SUMPRODUCT('Drifted Weights'!C$2:C$49,(1+'Monthly Return'!C$2:C$49))</f>
        <v>1.6542266627470163E-2</v>
      </c>
      <c r="E18" s="126" cm="1">
        <f t="array" ref="E18">(D18*(1+'Drifted Weights'!D18))/SUMPRODUCT('Drifted Weights'!D$2:D$49,(1+'Monthly Return'!D$2:D$49))</f>
        <v>1.553602137031688E-2</v>
      </c>
      <c r="F18" s="126" cm="1">
        <f t="array" ref="F18">(E18*(1+'Drifted Weights'!E18))/SUMPRODUCT('Drifted Weights'!E$2:E$49,(1+'Monthly Return'!E$2:E$49))</f>
        <v>1.5141691608586923E-2</v>
      </c>
      <c r="G18" s="126" cm="1">
        <f t="array" ref="G18">(F18*(1+'Drifted Weights'!F18))/SUMPRODUCT('Drifted Weights'!F$2:F$49,(1+'Monthly Return'!F$2:F$49))</f>
        <v>1.5717945136746615E-2</v>
      </c>
      <c r="H18" s="123">
        <v>1.614088117010971E-2</v>
      </c>
      <c r="I18" s="126" cm="1">
        <f t="array" ref="I18">(H18*(1+'Drifted Weights'!H18))/SUMPRODUCT('Drifted Weights'!H$2:H$49,(1+'Monthly Return'!H$2:H$49))</f>
        <v>1.6118934832940624E-2</v>
      </c>
      <c r="J18" s="126" cm="1">
        <f t="array" ref="J18">(I18*(1+'Drifted Weights'!I18))/SUMPRODUCT('Drifted Weights'!I$2:I$49,(1+'Monthly Return'!I$2:I$49))</f>
        <v>1.6101035574382628E-2</v>
      </c>
      <c r="K18" s="126" cm="1">
        <f t="array" ref="K18">(J18*(1+'Drifted Weights'!J18))/SUMPRODUCT('Drifted Weights'!J$2:J$49,(1+'Monthly Return'!J$2:J$49))</f>
        <v>1.5724633723209248E-2</v>
      </c>
      <c r="L18" s="126" cm="1">
        <f t="array" ref="L18">(K18*(1+'Drifted Weights'!K18))/SUMPRODUCT('Drifted Weights'!K$2:K$49,(1+'Monthly Return'!K$2:K$49))</f>
        <v>1.6160332000974886E-2</v>
      </c>
      <c r="M18" s="126" cm="1">
        <f t="array" ref="M18">(L18*(1+'Drifted Weights'!L18))/SUMPRODUCT('Drifted Weights'!L$2:L$49,(1+'Monthly Return'!L$2:L$49))</f>
        <v>1.5106971486793559E-2</v>
      </c>
      <c r="N18" s="126" cm="1">
        <f t="array" ref="N18">(M18*(1+'Drifted Weights'!M18))/SUMPRODUCT('Drifted Weights'!M$2:M$49,(1+'Monthly Return'!M$2:M$49))</f>
        <v>1.6288455994165028E-2</v>
      </c>
      <c r="O18" s="123">
        <v>1.614088117010971E-2</v>
      </c>
      <c r="P18" s="126" cm="1">
        <f t="array" ref="P18">(O18*(1+'Drifted Weights'!O18))/SUMPRODUCT('Drifted Weights'!O$2:O$49,(1+'Monthly Return'!O$2:O$49))</f>
        <v>1.6358732266950678E-2</v>
      </c>
      <c r="Q18" s="126" cm="1">
        <f t="array" ref="Q18">(P18*(1+'Drifted Weights'!P18))/SUMPRODUCT('Drifted Weights'!P$2:P$49,(1+'Monthly Return'!P$2:P$49))</f>
        <v>1.6771657090243433E-2</v>
      </c>
      <c r="R18" s="126" cm="1">
        <f t="array" ref="R18">(Q18*(1+'Drifted Weights'!Q18))/SUMPRODUCT('Drifted Weights'!Q$2:Q$49,(1+'Monthly Return'!Q$2:Q$49))</f>
        <v>1.5872547108304325E-2</v>
      </c>
      <c r="S18" s="126" cm="1">
        <f t="array" ref="S18">(R18*(1+'Drifted Weights'!R18))/SUMPRODUCT('Drifted Weights'!R$2:R$49,(1+'Monthly Return'!R$2:R$49))</f>
        <v>1.5873489541150209E-2</v>
      </c>
      <c r="T18" s="123">
        <v>1.614088117010971E-2</v>
      </c>
      <c r="U18" s="126" cm="1">
        <f t="array" ref="U18">(T18*(1+'Drifted Weights'!T18))/SUMPRODUCT('Drifted Weights'!T$2:T$49,(1+'Monthly Return'!T$2:T$49))</f>
        <v>1.7803818985211911E-2</v>
      </c>
      <c r="V18" s="126" cm="1">
        <f t="array" ref="V18">(U18*(1+'Drifted Weights'!U18))/SUMPRODUCT('Drifted Weights'!U$2:U$49,(1+'Monthly Return'!U$2:U$49))</f>
        <v>1.5344411854239039E-2</v>
      </c>
      <c r="W18" s="126" cm="1">
        <f t="array" ref="W18">(V18*(1+'Drifted Weights'!V18))/SUMPRODUCT('Drifted Weights'!V$2:V$49,(1+'Monthly Return'!V$2:V$49))</f>
        <v>1.6833103015202668E-2</v>
      </c>
      <c r="X18" s="126" cm="1">
        <f t="array" ref="X18">(W18*(1+'Drifted Weights'!W18))/SUMPRODUCT('Drifted Weights'!W$2:W$49,(1+'Monthly Return'!W$2:W$49))</f>
        <v>1.6844983178578635E-2</v>
      </c>
      <c r="Y18" s="126" cm="1">
        <f t="array" ref="Y18">(X18*(1+'Drifted Weights'!X18))/SUMPRODUCT('Drifted Weights'!X$2:X$49,(1+'Monthly Return'!X$2:X$49))</f>
        <v>1.4662969562504761E-2</v>
      </c>
      <c r="Z18" s="126" cm="1">
        <f t="array" ref="Z18">(Y18*(1+'Drifted Weights'!Y18))/SUMPRODUCT('Drifted Weights'!Y$2:Y$49,(1+'Monthly Return'!Y$2:Y$49))</f>
        <v>1.447175291151165E-2</v>
      </c>
      <c r="AA18" s="123">
        <v>1.614088117010971E-2</v>
      </c>
      <c r="AB18" s="126" cm="1">
        <f t="array" ref="AB18">(AA18*(1+'Drifted Weights'!AA18))/SUMPRODUCT('Drifted Weights'!AA$2:AA$49,(1+'Monthly Return'!AA$2:AA$49))</f>
        <v>1.5133931994064645E-2</v>
      </c>
      <c r="AC18" s="126" cm="1">
        <f t="array" ref="AC18">(AB18*(1+'Drifted Weights'!AB18))/SUMPRODUCT('Drifted Weights'!AB$2:AB$49,(1+'Monthly Return'!AB$2:AB$49))</f>
        <v>1.5936919780270641E-2</v>
      </c>
      <c r="AD18" s="126" cm="1">
        <f t="array" ref="AD18">(AC18*(1+'Drifted Weights'!AC18))/SUMPRODUCT('Drifted Weights'!AC$2:AC$49,(1+'Monthly Return'!AC$2:AC$49))</f>
        <v>1.6115028416748195E-2</v>
      </c>
      <c r="AE18" s="126" cm="1">
        <f t="array" ref="AE18">(AD18*(1+'Drifted Weights'!AD18))/SUMPRODUCT('Drifted Weights'!AD$2:AD$49,(1+'Monthly Return'!AD$2:AD$49))</f>
        <v>1.5476347177710632E-2</v>
      </c>
      <c r="AF18" s="123">
        <v>1.614088117010971E-2</v>
      </c>
      <c r="AG18" s="126" cm="1">
        <f t="array" ref="AG18">(AF18*(1+'Drifted Weights'!AF18))/SUMPRODUCT('Drifted Weights'!AF$2:AF$49,(1+'Monthly Return'!AF$2:AF$49))</f>
        <v>1.5887510451291088E-2</v>
      </c>
      <c r="AH18" s="126" cm="1">
        <f t="array" ref="AH18">(AG18*(1+'Drifted Weights'!AG18))/SUMPRODUCT('Drifted Weights'!AG$2:AG$49,(1+'Monthly Return'!AG$2:AG$49))</f>
        <v>1.5935783146979146E-2</v>
      </c>
      <c r="AI18" s="126" cm="1">
        <f t="array" ref="AI18">(AH18*(1+'Drifted Weights'!AH18))/SUMPRODUCT('Drifted Weights'!AH$2:AH$49,(1+'Monthly Return'!AH$2:AH$49))</f>
        <v>1.6372804348052248E-2</v>
      </c>
      <c r="AJ18" s="126" cm="1">
        <f t="array" ref="AJ18">(AI18*(1+'Drifted Weights'!AI18))/SUMPRODUCT('Drifted Weights'!AI$2:AI$49,(1+'Monthly Return'!AI$2:AI$49))</f>
        <v>1.6114990785130262E-2</v>
      </c>
      <c r="AK18" s="126" cm="1">
        <f t="array" ref="AK18">(AJ18*(1+'Drifted Weights'!AJ18))/SUMPRODUCT('Drifted Weights'!AJ$2:AJ$49,(1+'Monthly Return'!AJ$2:AJ$49))</f>
        <v>1.6456023624515623E-2</v>
      </c>
      <c r="AL18" s="126" cm="1">
        <f t="array" ref="AL18">(AK18*(1+'Drifted Weights'!AK18))/SUMPRODUCT('Drifted Weights'!AK$2:AK$49,(1+'Monthly Return'!AK$2:AK$49))</f>
        <v>1.4490403447053568E-2</v>
      </c>
      <c r="AM18" s="123">
        <v>1.614088117010971E-2</v>
      </c>
      <c r="AN18" s="126" cm="1">
        <f t="array" ref="AN18">(AM18*(1+'Drifted Weights'!AM18))/SUMPRODUCT('Drifted Weights'!AM$2:AM$49,(1+'Monthly Return'!AM$2:AM$49))</f>
        <v>1.6191293091618184E-2</v>
      </c>
      <c r="AO18" s="126" cm="1">
        <f t="array" ref="AO18">(AN18*(1+'Drifted Weights'!AN18))/SUMPRODUCT('Drifted Weights'!AN$2:AN$49,(1+'Monthly Return'!AN$2:AN$49))</f>
        <v>1.5816980069516724E-2</v>
      </c>
      <c r="AP18" s="126" cm="1">
        <f t="array" ref="AP18">(AO18*(1+'Drifted Weights'!AO18))/SUMPRODUCT('Drifted Weights'!AO$2:AO$49,(1+'Monthly Return'!AO$2:AO$49))</f>
        <v>1.5229392800291978E-2</v>
      </c>
      <c r="AQ18" s="126" cm="1">
        <f t="array" ref="AQ18">(AP18*(1+'Drifted Weights'!AP18))/SUMPRODUCT('Drifted Weights'!AP$2:AP$49,(1+'Monthly Return'!AP$2:AP$49))</f>
        <v>1.5901806483536125E-2</v>
      </c>
      <c r="AR18" s="123">
        <v>1.614088117010971E-2</v>
      </c>
      <c r="AS18" s="126" cm="1">
        <f t="array" ref="AS18">(AR18*(1+'Drifted Weights'!AR18))/SUMPRODUCT('Drifted Weights'!AR$2:AR$49,(1+'Monthly Return'!AR$2:AR$49))</f>
        <v>1.6581231597724861E-2</v>
      </c>
      <c r="AT18" s="126" cm="1">
        <f t="array" ref="AT18">(AS18*(1+'Drifted Weights'!AS18))/SUMPRODUCT('Drifted Weights'!AS$2:AS$49,(1+'Monthly Return'!AS$2:AS$49))</f>
        <v>1.5821213376644657E-2</v>
      </c>
      <c r="AU18" s="126" cm="1">
        <f t="array" ref="AU18">(AT18*(1+'Drifted Weights'!AT18))/SUMPRODUCT('Drifted Weights'!AT$2:AT$49,(1+'Monthly Return'!AT$2:AT$49))</f>
        <v>1.5746561765230694E-2</v>
      </c>
      <c r="AV18" s="126" cm="1">
        <f t="array" ref="AV18">(AU18*(1+'Drifted Weights'!AU18))/SUMPRODUCT('Drifted Weights'!AU$2:AU$49,(1+'Monthly Return'!AU$2:AU$49))</f>
        <v>1.6021983611016293E-2</v>
      </c>
      <c r="AW18" s="126" cm="1">
        <f t="array" ref="AW18">(AV18*(1+'Drifted Weights'!AV18))/SUMPRODUCT('Drifted Weights'!AV$2:AV$49,(1+'Monthly Return'!AV$2:AV$49))</f>
        <v>1.6160847194374869E-2</v>
      </c>
      <c r="AX18" s="126" cm="1">
        <f t="array" ref="AX18">(AW18*(1+'Drifted Weights'!AW18))/SUMPRODUCT('Drifted Weights'!AW$2:AW$49,(1+'Monthly Return'!AW$2:AW$49))</f>
        <v>1.5427517220685168E-2</v>
      </c>
      <c r="AY18" s="123">
        <v>1.614088117010971E-2</v>
      </c>
      <c r="AZ18" s="126" cm="1">
        <f t="array" ref="AZ18">(AY18*(1+'Drifted Weights'!AY18))/SUMPRODUCT('Drifted Weights'!AY$2:AY$49,(1+'Monthly Return'!AY$2:AY$49))</f>
        <v>1.5273250352258278E-2</v>
      </c>
      <c r="BA18" s="126" cm="1">
        <f t="array" ref="BA18">(AZ18*(1+'Drifted Weights'!AZ18))/SUMPRODUCT('Drifted Weights'!AZ$2:AZ$49,(1+'Monthly Return'!AZ$2:AZ$49))</f>
        <v>1.55494203873408E-2</v>
      </c>
      <c r="BB18" s="126" cm="1">
        <f t="array" ref="BB18">(BA18*(1+'Drifted Weights'!BA18))/SUMPRODUCT('Drifted Weights'!BA$2:BA$49,(1+'Monthly Return'!BA$2:BA$49))</f>
        <v>1.6526987415363553E-2</v>
      </c>
      <c r="BC18" s="126" cm="1">
        <f t="array" ref="BC18">(BB18*(1+'Drifted Weights'!BB18))/SUMPRODUCT('Drifted Weights'!BB$2:BB$49,(1+'Monthly Return'!BB$2:BB$49))</f>
        <v>1.6068654487978968E-2</v>
      </c>
      <c r="BD18" s="123">
        <v>1.614088117010971E-2</v>
      </c>
    </row>
    <row r="19" spans="1:56">
      <c r="A19" s="124" t="s">
        <v>154</v>
      </c>
      <c r="B19" s="124" t="s">
        <v>155</v>
      </c>
      <c r="C19" s="123">
        <v>8.1908949221452254E-3</v>
      </c>
      <c r="D19" s="126" cm="1">
        <f t="array" ref="D19">(C19*(1+'Drifted Weights'!C19))/SUMPRODUCT('Drifted Weights'!C$2:C$49,(1+'Monthly Return'!C$2:C$49))</f>
        <v>8.3289063252121893E-3</v>
      </c>
      <c r="E19" s="126" cm="1">
        <f t="array" ref="E19">(D19*(1+'Drifted Weights'!D19))/SUMPRODUCT('Drifted Weights'!D$2:D$49,(1+'Monthly Return'!D$2:D$49))</f>
        <v>7.7590678178350858E-3</v>
      </c>
      <c r="F19" s="126" cm="1">
        <f t="array" ref="F19">(E19*(1+'Drifted Weights'!E19))/SUMPRODUCT('Drifted Weights'!E$2:E$49,(1+'Monthly Return'!E$2:E$49))</f>
        <v>7.5042192893068696E-3</v>
      </c>
      <c r="G19" s="126" cm="1">
        <f t="array" ref="G19">(F19*(1+'Drifted Weights'!F19))/SUMPRODUCT('Drifted Weights'!F$2:F$49,(1+'Monthly Return'!F$2:F$49))</f>
        <v>7.7312033693922875E-3</v>
      </c>
      <c r="H19" s="123">
        <v>8.1908949221452254E-3</v>
      </c>
      <c r="I19" s="126" cm="1">
        <f t="array" ref="I19">(H19*(1+'Drifted Weights'!H19))/SUMPRODUCT('Drifted Weights'!H$2:H$49,(1+'Monthly Return'!H$2:H$49))</f>
        <v>8.1157619635280794E-3</v>
      </c>
      <c r="J19" s="126" cm="1">
        <f t="array" ref="J19">(I19*(1+'Drifted Weights'!I19))/SUMPRODUCT('Drifted Weights'!I$2:I$49,(1+'Monthly Return'!I$2:I$49))</f>
        <v>8.042899304115789E-3</v>
      </c>
      <c r="K19" s="126" cm="1">
        <f t="array" ref="K19">(J19*(1+'Drifted Weights'!J19))/SUMPRODUCT('Drifted Weights'!J$2:J$49,(1+'Monthly Return'!J$2:J$49))</f>
        <v>7.7925837912974898E-3</v>
      </c>
      <c r="L19" s="126" cm="1">
        <f t="array" ref="L19">(K19*(1+'Drifted Weights'!K19))/SUMPRODUCT('Drifted Weights'!K$2:K$49,(1+'Monthly Return'!K$2:K$49))</f>
        <v>7.9459603626840739E-3</v>
      </c>
      <c r="M19" s="126" cm="1">
        <f t="array" ref="M19">(L19*(1+'Drifted Weights'!L19))/SUMPRODUCT('Drifted Weights'!L$2:L$49,(1+'Monthly Return'!L$2:L$49))</f>
        <v>7.3679816640518179E-3</v>
      </c>
      <c r="N19" s="126" cm="1">
        <f t="array" ref="N19">(M19*(1+'Drifted Weights'!M19))/SUMPRODUCT('Drifted Weights'!M$2:M$49,(1+'Monthly Return'!M$2:M$49))</f>
        <v>7.8836507838144776E-3</v>
      </c>
      <c r="O19" s="123">
        <v>8.1908949221452254E-3</v>
      </c>
      <c r="P19" s="126" cm="1">
        <f t="array" ref="P19">(O19*(1+'Drifted Weights'!O19))/SUMPRODUCT('Drifted Weights'!O$2:O$49,(1+'Monthly Return'!O$2:O$49))</f>
        <v>8.2364981606813346E-3</v>
      </c>
      <c r="Q19" s="126" cm="1">
        <f t="array" ref="Q19">(P19*(1+'Drifted Weights'!P19))/SUMPRODUCT('Drifted Weights'!P$2:P$49,(1+'Monthly Return'!P$2:P$49))</f>
        <v>8.3769192194370415E-3</v>
      </c>
      <c r="R19" s="126" cm="1">
        <f t="array" ref="R19">(Q19*(1+'Drifted Weights'!Q19))/SUMPRODUCT('Drifted Weights'!Q$2:Q$49,(1+'Monthly Return'!Q$2:Q$49))</f>
        <v>7.8623874717161975E-3</v>
      </c>
      <c r="S19" s="126" cm="1">
        <f t="array" ref="S19">(R19*(1+'Drifted Weights'!R19))/SUMPRODUCT('Drifted Weights'!R$2:R$49,(1+'Monthly Return'!R$2:R$49))</f>
        <v>7.800855659362305E-3</v>
      </c>
      <c r="T19" s="123">
        <v>8.1908949221452254E-3</v>
      </c>
      <c r="U19" s="126" cm="1">
        <f t="array" ref="U19">(T19*(1+'Drifted Weights'!T19))/SUMPRODUCT('Drifted Weights'!T$2:T$49,(1+'Monthly Return'!T$2:T$49))</f>
        <v>8.9640884105095589E-3</v>
      </c>
      <c r="V19" s="126" cm="1">
        <f t="array" ref="V19">(U19*(1+'Drifted Weights'!U19))/SUMPRODUCT('Drifted Weights'!U$2:U$49,(1+'Monthly Return'!U$2:U$49))</f>
        <v>7.6586961663229203E-3</v>
      </c>
      <c r="W19" s="126" cm="1">
        <f t="array" ref="W19">(V19*(1+'Drifted Weights'!V19))/SUMPRODUCT('Drifted Weights'!V$2:V$49,(1+'Monthly Return'!V$2:V$49))</f>
        <v>8.3381335999926313E-3</v>
      </c>
      <c r="X19" s="126" cm="1">
        <f t="array" ref="X19">(W19*(1+'Drifted Weights'!W19))/SUMPRODUCT('Drifted Weights'!W$2:W$49,(1+'Monthly Return'!W$2:W$49))</f>
        <v>8.2743095715657137E-3</v>
      </c>
      <c r="Y19" s="126" cm="1">
        <f t="array" ref="Y19">(X19*(1+'Drifted Weights'!X19))/SUMPRODUCT('Drifted Weights'!X$2:X$49,(1+'Monthly Return'!X$2:X$49))</f>
        <v>7.1417898737326799E-3</v>
      </c>
      <c r="Z19" s="126" cm="1">
        <f t="array" ref="Z19">(Y19*(1+'Drifted Weights'!Y19))/SUMPRODUCT('Drifted Weights'!Y$2:Y$49,(1+'Monthly Return'!Y$2:Y$49))</f>
        <v>6.9964072279172429E-3</v>
      </c>
      <c r="AA19" s="123">
        <v>8.1908949221452254E-3</v>
      </c>
      <c r="AB19" s="126" cm="1">
        <f t="array" ref="AB19">(AA19*(1+'Drifted Weights'!AA19))/SUMPRODUCT('Drifted Weights'!AA$2:AA$49,(1+'Monthly Return'!AA$2:AA$49))</f>
        <v>7.6198204725692435E-3</v>
      </c>
      <c r="AC19" s="126" cm="1">
        <f t="array" ref="AC19">(AB19*(1+'Drifted Weights'!AB19))/SUMPRODUCT('Drifted Weights'!AB$2:AB$49,(1+'Monthly Return'!AB$2:AB$49))</f>
        <v>7.9647235193274629E-3</v>
      </c>
      <c r="AD19" s="126" cm="1">
        <f t="array" ref="AD19">(AC19*(1+'Drifted Weights'!AC19))/SUMPRODUCT('Drifted Weights'!AC$2:AC$49,(1+'Monthly Return'!AC$2:AC$49))</f>
        <v>7.9905373095191402E-3</v>
      </c>
      <c r="AE19" s="126" cm="1">
        <f t="array" ref="AE19">(AD19*(1+'Drifted Weights'!AD19))/SUMPRODUCT('Drifted Weights'!AD$2:AD$49,(1+'Monthly Return'!AD$2:AD$49))</f>
        <v>7.6124938018928053E-3</v>
      </c>
      <c r="AF19" s="123">
        <v>8.1908949221452254E-3</v>
      </c>
      <c r="AG19" s="126" cm="1">
        <f t="array" ref="AG19">(AF19*(1+'Drifted Weights'!AF19))/SUMPRODUCT('Drifted Weights'!AF$2:AF$49,(1+'Monthly Return'!AF$2:AF$49))</f>
        <v>7.9992415350078235E-3</v>
      </c>
      <c r="AH19" s="126" cm="1">
        <f t="array" ref="AH19">(AG19*(1+'Drifted Weights'!AG19))/SUMPRODUCT('Drifted Weights'!AG$2:AG$49,(1+'Monthly Return'!AG$2:AG$49))</f>
        <v>7.9612444052564232E-3</v>
      </c>
      <c r="AI19" s="126" cm="1">
        <f t="array" ref="AI19">(AH19*(1+'Drifted Weights'!AH19))/SUMPRODUCT('Drifted Weights'!AH$2:AH$49,(1+'Monthly Return'!AH$2:AH$49))</f>
        <v>8.1153675545706759E-3</v>
      </c>
      <c r="AJ19" s="126" cm="1">
        <f t="array" ref="AJ19">(AI19*(1+'Drifted Weights'!AI19))/SUMPRODUCT('Drifted Weights'!AI$2:AI$49,(1+'Monthly Return'!AI$2:AI$49))</f>
        <v>7.9226848886997225E-3</v>
      </c>
      <c r="AK19" s="126" cm="1">
        <f t="array" ref="AK19">(AJ19*(1+'Drifted Weights'!AJ19))/SUMPRODUCT('Drifted Weights'!AJ$2:AJ$49,(1+'Monthly Return'!AJ$2:AJ$49))</f>
        <v>8.0251209178340485E-3</v>
      </c>
      <c r="AL19" s="126" cm="1">
        <f t="array" ref="AL19">(AK19*(1+'Drifted Weights'!AK19))/SUMPRODUCT('Drifted Weights'!AK$2:AK$49,(1+'Monthly Return'!AK$2:AK$49))</f>
        <v>7.0079326836034002E-3</v>
      </c>
      <c r="AM19" s="123">
        <v>8.1908949221452254E-3</v>
      </c>
      <c r="AN19" s="126" cm="1">
        <f t="array" ref="AN19">(AM19*(1+'Drifted Weights'!AM19))/SUMPRODUCT('Drifted Weights'!AM$2:AM$49,(1+'Monthly Return'!AM$2:AM$49))</f>
        <v>8.1521938003466243E-3</v>
      </c>
      <c r="AO19" s="126" cm="1">
        <f t="array" ref="AO19">(AN19*(1+'Drifted Weights'!AN19))/SUMPRODUCT('Drifted Weights'!AN$2:AN$49,(1+'Monthly Return'!AN$2:AN$49))</f>
        <v>7.9007288740690455E-3</v>
      </c>
      <c r="AP19" s="126" cm="1">
        <f t="array" ref="AP19">(AO19*(1+'Drifted Weights'!AO19))/SUMPRODUCT('Drifted Weights'!AO$2:AO$49,(1+'Monthly Return'!AO$2:AO$49))</f>
        <v>7.5479405455882147E-3</v>
      </c>
      <c r="AQ19" s="126" cm="1">
        <f t="array" ref="AQ19">(AP19*(1+'Drifted Weights'!AP19))/SUMPRODUCT('Drifted Weights'!AP$2:AP$49,(1+'Monthly Return'!AP$2:AP$49))</f>
        <v>7.8215690399599681E-3</v>
      </c>
      <c r="AR19" s="123">
        <v>8.1908949221452254E-3</v>
      </c>
      <c r="AS19" s="126" cm="1">
        <f t="array" ref="AS19">(AR19*(1+'Drifted Weights'!AR19))/SUMPRODUCT('Drifted Weights'!AR$2:AR$49,(1+'Monthly Return'!AR$2:AR$49))</f>
        <v>8.3485248934848794E-3</v>
      </c>
      <c r="AT19" s="126" cm="1">
        <f t="array" ref="AT19">(AS19*(1+'Drifted Weights'!AS19))/SUMPRODUCT('Drifted Weights'!AS$2:AS$49,(1+'Monthly Return'!AS$2:AS$49))</f>
        <v>7.9013505282186768E-3</v>
      </c>
      <c r="AU19" s="126" cm="1">
        <f t="array" ref="AU19">(AT19*(1+'Drifted Weights'!AT19))/SUMPRODUCT('Drifted Weights'!AT$2:AT$49,(1+'Monthly Return'!AT$2:AT$49))</f>
        <v>7.8027560892156454E-3</v>
      </c>
      <c r="AV19" s="126" cm="1">
        <f t="array" ref="AV19">(AU19*(1+'Drifted Weights'!AU19))/SUMPRODUCT('Drifted Weights'!AU$2:AU$49,(1+'Monthly Return'!AU$2:AU$49))</f>
        <v>7.8771434451162577E-3</v>
      </c>
      <c r="AW19" s="126" cm="1">
        <f t="array" ref="AW19">(AV19*(1+'Drifted Weights'!AV19))/SUMPRODUCT('Drifted Weights'!AV$2:AV$49,(1+'Monthly Return'!AV$2:AV$49))</f>
        <v>7.8817215261342329E-3</v>
      </c>
      <c r="AX19" s="126" cm="1">
        <f t="array" ref="AX19">(AW19*(1+'Drifted Weights'!AW19))/SUMPRODUCT('Drifted Weights'!AW$2:AW$49,(1+'Monthly Return'!AW$2:AW$49))</f>
        <v>7.4627709803923659E-3</v>
      </c>
      <c r="AY19" s="123">
        <v>8.1908949221452254E-3</v>
      </c>
      <c r="AZ19" s="126" cm="1">
        <f t="array" ref="AZ19">(AY19*(1+'Drifted Weights'!AY19))/SUMPRODUCT('Drifted Weights'!AY$2:AY$49,(1+'Monthly Return'!AY$2:AY$49))</f>
        <v>7.6899662138336378E-3</v>
      </c>
      <c r="BA19" s="126" cm="1">
        <f t="array" ref="BA19">(AZ19*(1+'Drifted Weights'!AZ19))/SUMPRODUCT('Drifted Weights'!AZ$2:AZ$49,(1+'Monthly Return'!AZ$2:AZ$49))</f>
        <v>7.7705392166604499E-3</v>
      </c>
      <c r="BB19" s="126" cm="1">
        <f t="array" ref="BB19">(BA19*(1+'Drifted Weights'!BA19))/SUMPRODUCT('Drifted Weights'!BA$2:BA$49,(1+'Monthly Return'!BA$2:BA$49))</f>
        <v>8.1957979538384469E-3</v>
      </c>
      <c r="BC19" s="126" cm="1">
        <f t="array" ref="BC19">(BB19*(1+'Drifted Weights'!BB19))/SUMPRODUCT('Drifted Weights'!BB$2:BB$49,(1+'Monthly Return'!BB$2:BB$49))</f>
        <v>7.9032010399119994E-3</v>
      </c>
      <c r="BD19" s="123">
        <v>8.1908949221452254E-3</v>
      </c>
    </row>
    <row r="20" spans="1:56">
      <c r="A20" s="124" t="s">
        <v>159</v>
      </c>
      <c r="B20" s="124" t="s">
        <v>160</v>
      </c>
      <c r="C20" s="123">
        <v>2.8383037118853965E-2</v>
      </c>
      <c r="D20" s="126" cm="1">
        <f t="array" ref="D20">(C20*(1+'Drifted Weights'!C20))/SUMPRODUCT('Drifted Weights'!C$2:C$49,(1+'Monthly Return'!C$2:C$49))</f>
        <v>2.9439309658181589E-2</v>
      </c>
      <c r="E20" s="126" cm="1">
        <f t="array" ref="E20">(D20*(1+'Drifted Weights'!D20))/SUMPRODUCT('Drifted Weights'!D$2:D$49,(1+'Monthly Return'!D$2:D$49))</f>
        <v>2.7999335364318312E-2</v>
      </c>
      <c r="F20" s="126" cm="1">
        <f t="array" ref="F20">(E20*(1+'Drifted Weights'!E20))/SUMPRODUCT('Drifted Weights'!E$2:E$49,(1+'Monthly Return'!E$2:E$49))</f>
        <v>2.7623570342786015E-2</v>
      </c>
      <c r="G20" s="126" cm="1">
        <f t="array" ref="G20">(F20*(1+'Drifted Weights'!F20))/SUMPRODUCT('Drifted Weights'!F$2:F$49,(1+'Monthly Return'!F$2:F$49))</f>
        <v>2.9027429221370561E-2</v>
      </c>
      <c r="H20" s="123">
        <v>2.8383037118853965E-2</v>
      </c>
      <c r="I20" s="126" cm="1">
        <f t="array" ref="I20">(H20*(1+'Drifted Weights'!H20))/SUMPRODUCT('Drifted Weights'!H$2:H$49,(1+'Monthly Return'!H$2:H$49))</f>
        <v>2.8685930688541885E-2</v>
      </c>
      <c r="J20" s="126" cm="1">
        <f t="array" ref="J20">(I20*(1+'Drifted Weights'!I20))/SUMPRODUCT('Drifted Weights'!I$2:I$49,(1+'Monthly Return'!I$2:I$49))</f>
        <v>2.9008459796327449E-2</v>
      </c>
      <c r="K20" s="126" cm="1">
        <f t="array" ref="K20">(J20*(1+'Drifted Weights'!J20))/SUMPRODUCT('Drifted Weights'!J$2:J$49,(1+'Monthly Return'!J$2:J$49))</f>
        <v>2.8690191720065851E-2</v>
      </c>
      <c r="L20" s="126" cm="1">
        <f t="array" ref="L20">(K20*(1+'Drifted Weights'!K20))/SUMPRODUCT('Drifted Weights'!K$2:K$49,(1+'Monthly Return'!K$2:K$49))</f>
        <v>2.9861512746083181E-2</v>
      </c>
      <c r="M20" s="126" cm="1">
        <f t="array" ref="M20">(L20*(1+'Drifted Weights'!L20))/SUMPRODUCT('Drifted Weights'!L$2:L$49,(1+'Monthly Return'!L$2:L$49))</f>
        <v>2.8291470841360137E-2</v>
      </c>
      <c r="N20" s="126" cm="1">
        <f t="array" ref="N20">(M20*(1+'Drifted Weights'!M20))/SUMPRODUCT('Drifted Weights'!M$2:M$49,(1+'Monthly Return'!M$2:M$49))</f>
        <v>3.090028315013665E-2</v>
      </c>
      <c r="O20" s="123">
        <v>2.8383037118853965E-2</v>
      </c>
      <c r="P20" s="126" cm="1">
        <f t="array" ref="P20">(O20*(1+'Drifted Weights'!O20))/SUMPRODUCT('Drifted Weights'!O$2:O$49,(1+'Monthly Return'!O$2:O$49))</f>
        <v>2.9112684232904199E-2</v>
      </c>
      <c r="Q20" s="126" cm="1">
        <f t="array" ref="Q20">(P20*(1+'Drifted Weights'!P20))/SUMPRODUCT('Drifted Weights'!P$2:P$49,(1+'Monthly Return'!P$2:P$49))</f>
        <v>3.0222089530573749E-2</v>
      </c>
      <c r="R20" s="126" cm="1">
        <f t="array" ref="R20">(Q20*(1+'Drifted Weights'!Q20))/SUMPRODUCT('Drifted Weights'!Q$2:Q$49,(1+'Monthly Return'!Q$2:Q$49))</f>
        <v>2.8980279130552525E-2</v>
      </c>
      <c r="S20" s="126" cm="1">
        <f t="array" ref="S20">(R20*(1+'Drifted Weights'!R20))/SUMPRODUCT('Drifted Weights'!R$2:R$49,(1+'Monthly Return'!R$2:R$49))</f>
        <v>2.9355952540663002E-2</v>
      </c>
      <c r="T20" s="123">
        <v>2.8383037118853965E-2</v>
      </c>
      <c r="U20" s="126" cm="1">
        <f t="array" ref="U20">(T20*(1+'Drifted Weights'!T20))/SUMPRODUCT('Drifted Weights'!T$2:T$49,(1+'Monthly Return'!T$2:T$49))</f>
        <v>3.1684421005129346E-2</v>
      </c>
      <c r="V20" s="126" cm="1">
        <f t="array" ref="V20">(U20*(1+'Drifted Weights'!U20))/SUMPRODUCT('Drifted Weights'!U$2:U$49,(1+'Monthly Return'!U$2:U$49))</f>
        <v>2.7679972122783249E-2</v>
      </c>
      <c r="W20" s="126" cm="1">
        <f t="array" ref="W20">(V20*(1+'Drifted Weights'!V20))/SUMPRODUCT('Drifted Weights'!V$2:V$49,(1+'Monthly Return'!V$2:V$49))</f>
        <v>3.0734354258038103E-2</v>
      </c>
      <c r="X20" s="126" cm="1">
        <f t="array" ref="X20">(W20*(1+'Drifted Weights'!W20))/SUMPRODUCT('Drifted Weights'!W$2:W$49,(1+'Monthly Return'!W$2:W$49))</f>
        <v>3.1176515099834753E-2</v>
      </c>
      <c r="Y20" s="126" cm="1">
        <f t="array" ref="Y20">(X20*(1+'Drifted Weights'!X20))/SUMPRODUCT('Drifted Weights'!X$2:X$49,(1+'Monthly Return'!X$2:X$49))</f>
        <v>2.7520554678548848E-2</v>
      </c>
      <c r="Z20" s="126" cm="1">
        <f t="array" ref="Z20">(Y20*(1+'Drifted Weights'!Y20))/SUMPRODUCT('Drifted Weights'!Y$2:Y$49,(1+'Monthly Return'!Y$2:Y$49))</f>
        <v>2.7505851630911037E-2</v>
      </c>
      <c r="AA20" s="123">
        <v>2.8383037118853965E-2</v>
      </c>
      <c r="AB20" s="126" cm="1">
        <f t="array" ref="AB20">(AA20*(1+'Drifted Weights'!AA20))/SUMPRODUCT('Drifted Weights'!AA$2:AA$49,(1+'Monthly Return'!AA$2:AA$49))</f>
        <v>2.693297843351632E-2</v>
      </c>
      <c r="AC20" s="126" cm="1">
        <f t="array" ref="AC20">(AB20*(1+'Drifted Weights'!AB20))/SUMPRODUCT('Drifted Weights'!AB$2:AB$49,(1+'Monthly Return'!AB$2:AB$49))</f>
        <v>2.8691664762822665E-2</v>
      </c>
      <c r="AD20" s="126" cm="1">
        <f t="array" ref="AD20">(AC20*(1+'Drifted Weights'!AC20))/SUMPRODUCT('Drifted Weights'!AC$2:AC$49,(1+'Monthly Return'!AC$2:AC$49))</f>
        <v>2.9376558387928315E-2</v>
      </c>
      <c r="AE20" s="126" cm="1">
        <f t="array" ref="AE20">(AD20*(1+'Drifted Weights'!AD20))/SUMPRODUCT('Drifted Weights'!AD$2:AD$49,(1+'Monthly Return'!AD$2:AD$49))</f>
        <v>2.8580492079727068E-2</v>
      </c>
      <c r="AF20" s="123">
        <v>2.8383037118853965E-2</v>
      </c>
      <c r="AG20" s="126" cm="1">
        <f t="array" ref="AG20">(AF20*(1+'Drifted Weights'!AF20))/SUMPRODUCT('Drifted Weights'!AF$2:AF$49,(1+'Monthly Return'!AF$2:AF$49))</f>
        <v>2.827407817840762E-2</v>
      </c>
      <c r="AH20" s="126" cm="1">
        <f t="array" ref="AH20">(AG20*(1+'Drifted Weights'!AG20))/SUMPRODUCT('Drifted Weights'!AG$2:AG$49,(1+'Monthly Return'!AG$2:AG$49))</f>
        <v>2.8705775448873729E-2</v>
      </c>
      <c r="AI20" s="126" cm="1">
        <f t="array" ref="AI20">(AH20*(1+'Drifted Weights'!AH20))/SUMPRODUCT('Drifted Weights'!AH$2:AH$49,(1+'Monthly Return'!AH$2:AH$49))</f>
        <v>2.9863717244027397E-2</v>
      </c>
      <c r="AJ20" s="126" cm="1">
        <f t="array" ref="AJ20">(AI20*(1+'Drifted Weights'!AI20))/SUMPRODUCT('Drifted Weights'!AI$2:AI$49,(1+'Monthly Return'!AI$2:AI$49))</f>
        <v>2.9783626459564932E-2</v>
      </c>
      <c r="AK20" s="126" cm="1">
        <f t="array" ref="AK20">(AJ20*(1+'Drifted Weights'!AJ20))/SUMPRODUCT('Drifted Weights'!AJ$2:AJ$49,(1+'Monthly Return'!AJ$2:AJ$49))</f>
        <v>3.0823045030420743E-2</v>
      </c>
      <c r="AL20" s="126" cm="1">
        <f t="array" ref="AL20">(AK20*(1+'Drifted Weights'!AK20))/SUMPRODUCT('Drifted Weights'!AK$2:AK$49,(1+'Monthly Return'!AK$2:AK$49))</f>
        <v>2.7524956493380041E-2</v>
      </c>
      <c r="AM20" s="123">
        <v>2.8383037118853965E-2</v>
      </c>
      <c r="AN20" s="126" cm="1">
        <f t="array" ref="AN20">(AM20*(1+'Drifted Weights'!AM20))/SUMPRODUCT('Drifted Weights'!AM$2:AM$49,(1+'Monthly Return'!AM$2:AM$49))</f>
        <v>2.8814702472451964E-2</v>
      </c>
      <c r="AO20" s="126" cm="1">
        <f t="array" ref="AO20">(AN20*(1+'Drifted Weights'!AN20))/SUMPRODUCT('Drifted Weights'!AN$2:AN$49,(1+'Monthly Return'!AN$2:AN$49))</f>
        <v>2.8498228552614385E-2</v>
      </c>
      <c r="AP20" s="126" cm="1">
        <f t="array" ref="AP20">(AO20*(1+'Drifted Weights'!AO20))/SUMPRODUCT('Drifted Weights'!AO$2:AO$49,(1+'Monthly Return'!AO$2:AO$49))</f>
        <v>2.7782093331104773E-2</v>
      </c>
      <c r="AQ20" s="126" cm="1">
        <f t="array" ref="AQ20">(AP20*(1+'Drifted Weights'!AP20))/SUMPRODUCT('Drifted Weights'!AP$2:AP$49,(1+'Monthly Return'!AP$2:AP$49))</f>
        <v>2.9367414002656664E-2</v>
      </c>
      <c r="AR20" s="123">
        <v>2.8383037118853965E-2</v>
      </c>
      <c r="AS20" s="126" cm="1">
        <f t="array" ref="AS20">(AR20*(1+'Drifted Weights'!AR20))/SUMPRODUCT('Drifted Weights'!AR$2:AR$49,(1+'Monthly Return'!AR$2:AR$49))</f>
        <v>2.9508653349163153E-2</v>
      </c>
      <c r="AT20" s="126" cm="1">
        <f t="array" ref="AT20">(AS20*(1+'Drifted Weights'!AS20))/SUMPRODUCT('Drifted Weights'!AS$2:AS$49,(1+'Monthly Return'!AS$2:AS$49))</f>
        <v>2.8514141931831938E-2</v>
      </c>
      <c r="AU20" s="126" cm="1">
        <f t="array" ref="AU20">(AT20*(1+'Drifted Weights'!AT20))/SUMPRODUCT('Drifted Weights'!AT$2:AT$49,(1+'Monthly Return'!AT$2:AT$49))</f>
        <v>2.8734209234712205E-2</v>
      </c>
      <c r="AV20" s="126" cm="1">
        <f t="array" ref="AV20">(AU20*(1+'Drifted Weights'!AU20))/SUMPRODUCT('Drifted Weights'!AU$2:AU$49,(1+'Monthly Return'!AU$2:AU$49))</f>
        <v>2.9610627642796459E-2</v>
      </c>
      <c r="AW20" s="126" cm="1">
        <f t="array" ref="AW20">(AV20*(1+'Drifted Weights'!AV20))/SUMPRODUCT('Drifted Weights'!AV$2:AV$49,(1+'Monthly Return'!AV$2:AV$49))</f>
        <v>3.0266720456126682E-2</v>
      </c>
      <c r="AX20" s="126" cm="1">
        <f t="array" ref="AX20">(AW20*(1+'Drifted Weights'!AW20))/SUMPRODUCT('Drifted Weights'!AW$2:AW$49,(1+'Monthly Return'!AW$2:AW$49))</f>
        <v>2.9294392465575299E-2</v>
      </c>
      <c r="AY20" s="123">
        <v>2.8383037118853965E-2</v>
      </c>
      <c r="AZ20" s="126" cm="1">
        <f t="array" ref="AZ20">(AY20*(1+'Drifted Weights'!AY20))/SUMPRODUCT('Drifted Weights'!AY$2:AY$49,(1+'Monthly Return'!AY$2:AY$49))</f>
        <v>2.7180915211486096E-2</v>
      </c>
      <c r="BA20" s="126" cm="1">
        <f t="array" ref="BA20">(AZ20*(1+'Drifted Weights'!AZ20))/SUMPRODUCT('Drifted Weights'!AZ$2:AZ$49,(1+'Monthly Return'!AZ$2:AZ$49))</f>
        <v>2.799695557635604E-2</v>
      </c>
      <c r="BB20" s="126" cm="1">
        <f t="array" ref="BB20">(BA20*(1+'Drifted Weights'!BA20))/SUMPRODUCT('Drifted Weights'!BA$2:BA$49,(1+'Monthly Return'!BA$2:BA$49))</f>
        <v>3.0121810038083622E-2</v>
      </c>
      <c r="BC20" s="126" cm="1">
        <f t="array" ref="BC20">(BB20*(1+'Drifted Weights'!BB20))/SUMPRODUCT('Drifted Weights'!BB$2:BB$49,(1+'Monthly Return'!BB$2:BB$49))</f>
        <v>2.9678131220365906E-2</v>
      </c>
      <c r="BD20" s="123">
        <v>2.8383037118853965E-2</v>
      </c>
    </row>
    <row r="21" spans="1:56">
      <c r="A21" s="124" t="s">
        <v>163</v>
      </c>
      <c r="B21" s="124" t="s">
        <v>164</v>
      </c>
      <c r="C21" s="123">
        <v>2.3416005623054518E-2</v>
      </c>
      <c r="D21" s="126" cm="1">
        <f t="array" ref="D21">(C21*(1+'Drifted Weights'!C21))/SUMPRODUCT('Drifted Weights'!C$2:C$49,(1+'Monthly Return'!C$2:C$49))</f>
        <v>2.4170123562175523E-2</v>
      </c>
      <c r="E21" s="126" cm="1">
        <f t="array" ref="E21">(D21*(1+'Drifted Weights'!D21))/SUMPRODUCT('Drifted Weights'!D$2:D$49,(1+'Monthly Return'!D$2:D$49))</f>
        <v>2.2870219140254746E-2</v>
      </c>
      <c r="F21" s="126" cm="1">
        <f t="array" ref="F21">(E21*(1+'Drifted Weights'!E21))/SUMPRODUCT('Drifted Weights'!E$2:E$49,(1+'Monthly Return'!E$2:E$49))</f>
        <v>2.2450711777409718E-2</v>
      </c>
      <c r="G21" s="126" cm="1">
        <f t="array" ref="G21">(F21*(1+'Drifted Weights'!F21))/SUMPRODUCT('Drifted Weights'!F$2:F$49,(1+'Monthly Return'!F$2:F$49))</f>
        <v>2.3472924583678889E-2</v>
      </c>
      <c r="H21" s="123">
        <v>2.3416005623054518E-2</v>
      </c>
      <c r="I21" s="126" cm="1">
        <f t="array" ref="I21">(H21*(1+'Drifted Weights'!H21))/SUMPRODUCT('Drifted Weights'!H$2:H$49,(1+'Monthly Return'!H$2:H$49))</f>
        <v>2.3551587903671199E-2</v>
      </c>
      <c r="J21" s="126" cm="1">
        <f t="array" ref="J21">(I21*(1+'Drifted Weights'!I21))/SUMPRODUCT('Drifted Weights'!I$2:I$49,(1+'Monthly Return'!I$2:I$49))</f>
        <v>2.369751767012529E-2</v>
      </c>
      <c r="K21" s="126" cm="1">
        <f t="array" ref="K21">(J21*(1+'Drifted Weights'!J21))/SUMPRODUCT('Drifted Weights'!J$2:J$49,(1+'Monthly Return'!J$2:J$49))</f>
        <v>2.3316552655938374E-2</v>
      </c>
      <c r="L21" s="126" cm="1">
        <f t="array" ref="L21">(K21*(1+'Drifted Weights'!K21))/SUMPRODUCT('Drifted Weights'!K$2:K$49,(1+'Monthly Return'!K$2:K$49))</f>
        <v>2.4141713687918901E-2</v>
      </c>
      <c r="M21" s="126" cm="1">
        <f t="array" ref="M21">(L21*(1+'Drifted Weights'!L21))/SUMPRODUCT('Drifted Weights'!L$2:L$49,(1+'Monthly Return'!L$2:L$49))</f>
        <v>2.2745371994179857E-2</v>
      </c>
      <c r="N21" s="126" cm="1">
        <f t="array" ref="N21">(M21*(1+'Drifted Weights'!M21))/SUMPRODUCT('Drifted Weights'!M$2:M$49,(1+'Monthly Return'!M$2:M$49))</f>
        <v>2.4708777913380386E-2</v>
      </c>
      <c r="O21" s="123">
        <v>2.3416005623054518E-2</v>
      </c>
      <c r="P21" s="126" cm="1">
        <f t="array" ref="P21">(O21*(1+'Drifted Weights'!O21))/SUMPRODUCT('Drifted Weights'!O$2:O$49,(1+'Monthly Return'!O$2:O$49))</f>
        <v>2.3901959091637111E-2</v>
      </c>
      <c r="Q21" s="126" cm="1">
        <f t="array" ref="Q21">(P21*(1+'Drifted Weights'!P21))/SUMPRODUCT('Drifted Weights'!P$2:P$49,(1+'Monthly Return'!P$2:P$49))</f>
        <v>2.4687162717039003E-2</v>
      </c>
      <c r="R21" s="126" cm="1">
        <f t="array" ref="R21">(Q21*(1+'Drifted Weights'!Q21))/SUMPRODUCT('Drifted Weights'!Q$2:Q$49,(1+'Monthly Return'!Q$2:Q$49))</f>
        <v>2.3545596309120193E-2</v>
      </c>
      <c r="S21" s="126" cm="1">
        <f t="array" ref="S21">(R21*(1+'Drifted Weights'!R21))/SUMPRODUCT('Drifted Weights'!R$2:R$49,(1+'Monthly Return'!R$2:R$49))</f>
        <v>2.3724848575558181E-2</v>
      </c>
      <c r="T21" s="123">
        <v>2.3416005623054518E-2</v>
      </c>
      <c r="U21" s="126" cm="1">
        <f t="array" ref="U21">(T21*(1+'Drifted Weights'!T21))/SUMPRODUCT('Drifted Weights'!T$2:T$49,(1+'Monthly Return'!T$2:T$49))</f>
        <v>2.6013394321464156E-2</v>
      </c>
      <c r="V21" s="126" cm="1">
        <f t="array" ref="V21">(U21*(1+'Drifted Weights'!U21))/SUMPRODUCT('Drifted Weights'!U$2:U$49,(1+'Monthly Return'!U$2:U$49))</f>
        <v>2.2600760607840595E-2</v>
      </c>
      <c r="W21" s="126" cm="1">
        <f t="array" ref="W21">(V21*(1+'Drifted Weights'!V21))/SUMPRODUCT('Drifted Weights'!V$2:V$49,(1+'Monthly Return'!V$2:V$49))</f>
        <v>2.4970642566814305E-2</v>
      </c>
      <c r="X21" s="126" cm="1">
        <f t="array" ref="X21">(W21*(1+'Drifted Weights'!W21))/SUMPRODUCT('Drifted Weights'!W$2:W$49,(1+'Monthly Return'!W$2:W$49))</f>
        <v>2.5188242668302552E-2</v>
      </c>
      <c r="Y21" s="126" cm="1">
        <f t="array" ref="Y21">(X21*(1+'Drifted Weights'!X21))/SUMPRODUCT('Drifted Weights'!X$2:X$49,(1+'Monthly Return'!X$2:X$49))</f>
        <v>2.2105385177823959E-2</v>
      </c>
      <c r="Z21" s="126" cm="1">
        <f t="array" ref="Z21">(Y21*(1+'Drifted Weights'!Y21))/SUMPRODUCT('Drifted Weights'!Y$2:Y$49,(1+'Monthly Return'!Y$2:Y$49))</f>
        <v>2.1977139152645847E-2</v>
      </c>
      <c r="AA21" s="123">
        <v>2.3416005623054518E-2</v>
      </c>
      <c r="AB21" s="126" cm="1">
        <f t="array" ref="AB21">(AA21*(1+'Drifted Weights'!AA21))/SUMPRODUCT('Drifted Weights'!AA$2:AA$49,(1+'Monthly Return'!AA$2:AA$49))</f>
        <v>2.2112387287403105E-2</v>
      </c>
      <c r="AC21" s="126" cm="1">
        <f t="array" ref="AC21">(AB21*(1+'Drifted Weights'!AB21))/SUMPRODUCT('Drifted Weights'!AB$2:AB$49,(1+'Monthly Return'!AB$2:AB$49))</f>
        <v>2.3445718566686279E-2</v>
      </c>
      <c r="AD21" s="126" cm="1">
        <f t="array" ref="AD21">(AC21*(1+'Drifted Weights'!AC21))/SUMPRODUCT('Drifted Weights'!AC$2:AC$49,(1+'Monthly Return'!AC$2:AC$49))</f>
        <v>2.3882968566823436E-2</v>
      </c>
      <c r="AE21" s="126" cm="1">
        <f t="array" ref="AE21">(AD21*(1+'Drifted Weights'!AD21))/SUMPRODUCT('Drifted Weights'!AD$2:AD$49,(1+'Monthly Return'!AD$2:AD$49))</f>
        <v>2.3111766399117436E-2</v>
      </c>
      <c r="AF21" s="123">
        <v>2.3416005623054518E-2</v>
      </c>
      <c r="AG21" s="126" cm="1">
        <f t="array" ref="AG21">(AF21*(1+'Drifted Weights'!AF21))/SUMPRODUCT('Drifted Weights'!AF$2:AF$49,(1+'Monthly Return'!AF$2:AF$49))</f>
        <v>2.3213450692747474E-2</v>
      </c>
      <c r="AH21" s="126" cm="1">
        <f t="array" ref="AH21">(AG21*(1+'Drifted Weights'!AG21))/SUMPRODUCT('Drifted Weights'!AG$2:AG$49,(1+'Monthly Return'!AG$2:AG$49))</f>
        <v>2.3451891966427999E-2</v>
      </c>
      <c r="AI21" s="126" cm="1">
        <f t="array" ref="AI21">(AH21*(1+'Drifted Weights'!AH21))/SUMPRODUCT('Drifted Weights'!AH$2:AH$49,(1+'Monthly Return'!AH$2:AH$49))</f>
        <v>2.4273294309322825E-2</v>
      </c>
      <c r="AJ21" s="126" cm="1">
        <f t="array" ref="AJ21">(AI21*(1+'Drifted Weights'!AI21))/SUMPRODUCT('Drifted Weights'!AI$2:AI$49,(1+'Monthly Return'!AI$2:AI$49))</f>
        <v>2.4076786670878446E-2</v>
      </c>
      <c r="AK21" s="126" cm="1">
        <f t="array" ref="AK21">(AJ21*(1+'Drifted Weights'!AJ21))/SUMPRODUCT('Drifted Weights'!AJ$2:AJ$49,(1+'Monthly Return'!AJ$2:AJ$49))</f>
        <v>2.4778957380745936E-2</v>
      </c>
      <c r="AL21" s="126" cm="1">
        <f t="array" ref="AL21">(AK21*(1+'Drifted Weights'!AK21))/SUMPRODUCT('Drifted Weights'!AK$2:AK$49,(1+'Monthly Return'!AK$2:AK$49))</f>
        <v>2.1997848624739563E-2</v>
      </c>
      <c r="AM21" s="123">
        <v>2.3416005623054518E-2</v>
      </c>
      <c r="AN21" s="126" cm="1">
        <f t="array" ref="AN21">(AM21*(1+'Drifted Weights'!AM21))/SUMPRODUCT('Drifted Weights'!AM$2:AM$49,(1+'Monthly Return'!AM$2:AM$49))</f>
        <v>2.3657311508081987E-2</v>
      </c>
      <c r="AO21" s="126" cm="1">
        <f t="array" ref="AO21">(AN21*(1+'Drifted Weights'!AN21))/SUMPRODUCT('Drifted Weights'!AN$2:AN$49,(1+'Monthly Return'!AN$2:AN$49))</f>
        <v>2.3280191303110456E-2</v>
      </c>
      <c r="AP21" s="126" cm="1">
        <f t="array" ref="AP21">(AO21*(1+'Drifted Weights'!AO21))/SUMPRODUCT('Drifted Weights'!AO$2:AO$49,(1+'Monthly Return'!AO$2:AO$49))</f>
        <v>2.2580037803255494E-2</v>
      </c>
      <c r="AQ21" s="126" cm="1">
        <f t="array" ref="AQ21">(AP21*(1+'Drifted Weights'!AP21))/SUMPRODUCT('Drifted Weights'!AP$2:AP$49,(1+'Monthly Return'!AP$2:AP$49))</f>
        <v>2.3747706236096545E-2</v>
      </c>
      <c r="AR21" s="123">
        <v>2.3416005623054518E-2</v>
      </c>
      <c r="AS21" s="126" cm="1">
        <f t="array" ref="AS21">(AR21*(1+'Drifted Weights'!AR21))/SUMPRODUCT('Drifted Weights'!AR$2:AR$49,(1+'Monthly Return'!AR$2:AR$49))</f>
        <v>2.4227055793221097E-2</v>
      </c>
      <c r="AT21" s="126" cm="1">
        <f t="array" ref="AT21">(AS21*(1+'Drifted Weights'!AS21))/SUMPRODUCT('Drifted Weights'!AS$2:AS$49,(1+'Monthly Return'!AS$2:AS$49))</f>
        <v>2.3290445641003323E-2</v>
      </c>
      <c r="AU21" s="126" cm="1">
        <f t="array" ref="AU21">(AT21*(1+'Drifted Weights'!AT21))/SUMPRODUCT('Drifted Weights'!AT$2:AT$49,(1+'Monthly Return'!AT$2:AT$49))</f>
        <v>2.3350995110010511E-2</v>
      </c>
      <c r="AV21" s="126" cm="1">
        <f t="array" ref="AV21">(AU21*(1+'Drifted Weights'!AU21))/SUMPRODUCT('Drifted Weights'!AU$2:AU$49,(1+'Monthly Return'!AU$2:AU$49))</f>
        <v>2.3937301519537504E-2</v>
      </c>
      <c r="AW21" s="126" cm="1">
        <f t="array" ref="AW21">(AV21*(1+'Drifted Weights'!AV21))/SUMPRODUCT('Drifted Weights'!AV$2:AV$49,(1+'Monthly Return'!AV$2:AV$49))</f>
        <v>2.4332867463067863E-2</v>
      </c>
      <c r="AX21" s="126" cm="1">
        <f t="array" ref="AX21">(AW21*(1+'Drifted Weights'!AW21))/SUMPRODUCT('Drifted Weights'!AW$2:AW$49,(1+'Monthly Return'!AW$2:AW$49))</f>
        <v>2.3415522711136838E-2</v>
      </c>
      <c r="AY21" s="123">
        <v>2.3416005623054518E-2</v>
      </c>
      <c r="AZ21" s="126" cm="1">
        <f t="array" ref="AZ21">(AY21*(1+'Drifted Weights'!AY21))/SUMPRODUCT('Drifted Weights'!AY$2:AY$49,(1+'Monthly Return'!AY$2:AY$49))</f>
        <v>2.231594717480256E-2</v>
      </c>
      <c r="BA21" s="126" cm="1">
        <f t="array" ref="BA21">(AZ21*(1+'Drifted Weights'!AZ21))/SUMPRODUCT('Drifted Weights'!AZ$2:AZ$49,(1+'Monthly Return'!AZ$2:AZ$49))</f>
        <v>2.2877062085298026E-2</v>
      </c>
      <c r="BB21" s="126" cm="1">
        <f t="array" ref="BB21">(BA21*(1+'Drifted Weights'!BA21))/SUMPRODUCT('Drifted Weights'!BA$2:BA$49,(1+'Monthly Return'!BA$2:BA$49))</f>
        <v>2.4490751921902344E-2</v>
      </c>
      <c r="BC21" s="126" cm="1">
        <f t="array" ref="BC21">(BB21*(1+'Drifted Weights'!BB21))/SUMPRODUCT('Drifted Weights'!BB$2:BB$49,(1+'Monthly Return'!BB$2:BB$49))</f>
        <v>2.399811137927917E-2</v>
      </c>
      <c r="BD21" s="123">
        <v>2.3416005623054518E-2</v>
      </c>
    </row>
    <row r="22" spans="1:56">
      <c r="A22" s="124" t="s">
        <v>170</v>
      </c>
      <c r="B22" s="124" t="s">
        <v>171</v>
      </c>
      <c r="C22" s="123">
        <v>6.7409713157278155E-3</v>
      </c>
      <c r="D22" s="126" cm="1">
        <f t="array" ref="D22">(C22*(1+'Drifted Weights'!C22))/SUMPRODUCT('Drifted Weights'!C$2:C$49,(1+'Monthly Return'!C$2:C$49))</f>
        <v>6.844694589434634E-3</v>
      </c>
      <c r="E22" s="126" cm="1">
        <f t="array" ref="E22">(D22*(1+'Drifted Weights'!D22))/SUMPRODUCT('Drifted Weights'!D$2:D$49,(1+'Monthly Return'!D$2:D$49))</f>
        <v>6.3670155904570749E-3</v>
      </c>
      <c r="F22" s="126" cm="1">
        <f t="array" ref="F22">(E22*(1+'Drifted Weights'!E22))/SUMPRODUCT('Drifted Weights'!E$2:E$49,(1+'Monthly Return'!E$2:E$49))</f>
        <v>6.1493832623082051E-3</v>
      </c>
      <c r="G22" s="126" cm="1">
        <f t="array" ref="G22">(F22*(1+'Drifted Weights'!F22))/SUMPRODUCT('Drifted Weights'!F$2:F$49,(1+'Monthly Return'!F$2:F$49))</f>
        <v>6.326867423884548E-3</v>
      </c>
      <c r="H22" s="123">
        <v>6.7409713157278155E-3</v>
      </c>
      <c r="I22" s="126" cm="1">
        <f t="array" ref="I22">(H22*(1+'Drifted Weights'!H22))/SUMPRODUCT('Drifted Weights'!H$2:H$49,(1+'Monthly Return'!H$2:H$49))</f>
        <v>6.6695325690897169E-3</v>
      </c>
      <c r="J22" s="126" cm="1">
        <f t="array" ref="J22">(I22*(1+'Drifted Weights'!I22))/SUMPRODUCT('Drifted Weights'!I$2:I$49,(1+'Monthly Return'!I$2:I$49))</f>
        <v>6.600171919762283E-3</v>
      </c>
      <c r="K22" s="126" cm="1">
        <f t="array" ref="K22">(J22*(1+'Drifted Weights'!J22))/SUMPRODUCT('Drifted Weights'!J$2:J$49,(1+'Monthly Return'!J$2:J$49))</f>
        <v>6.3856054767315032E-3</v>
      </c>
      <c r="L22" s="126" cm="1">
        <f t="array" ref="L22">(K22*(1+'Drifted Weights'!K22))/SUMPRODUCT('Drifted Weights'!K$2:K$49,(1+'Monthly Return'!K$2:K$49))</f>
        <v>6.5021989654078221E-3</v>
      </c>
      <c r="M22" s="126" cm="1">
        <f t="array" ref="M22">(L22*(1+'Drifted Weights'!L22))/SUMPRODUCT('Drifted Weights'!L$2:L$49,(1+'Monthly Return'!L$2:L$49))</f>
        <v>6.0206014127023528E-3</v>
      </c>
      <c r="N22" s="126" cm="1">
        <f t="array" ref="N22">(M22*(1+'Drifted Weights'!M22))/SUMPRODUCT('Drifted Weights'!M$2:M$49,(1+'Monthly Return'!M$2:M$49))</f>
        <v>6.4333540005624447E-3</v>
      </c>
      <c r="O22" s="123">
        <v>6.7409713157278155E-3</v>
      </c>
      <c r="P22" s="126" cm="1">
        <f t="array" ref="P22">(O22*(1+'Drifted Weights'!O22))/SUMPRODUCT('Drifted Weights'!O$2:O$49,(1+'Monthly Return'!O$2:O$49))</f>
        <v>6.768753566797691E-3</v>
      </c>
      <c r="Q22" s="126" cm="1">
        <f t="array" ref="Q22">(P22*(1+'Drifted Weights'!P22))/SUMPRODUCT('Drifted Weights'!P$2:P$49,(1+'Monthly Return'!P$2:P$49))</f>
        <v>6.8741299491791108E-3</v>
      </c>
      <c r="R22" s="126" cm="1">
        <f t="array" ref="R22">(Q22*(1+'Drifted Weights'!Q22))/SUMPRODUCT('Drifted Weights'!Q$2:Q$49,(1+'Monthly Return'!Q$2:Q$49))</f>
        <v>6.4422880475056088E-3</v>
      </c>
      <c r="S22" s="126" cm="1">
        <f t="array" ref="S22">(R22*(1+'Drifted Weights'!R22))/SUMPRODUCT('Drifted Weights'!R$2:R$49,(1+'Monthly Return'!R$2:R$49))</f>
        <v>6.382863791816659E-3</v>
      </c>
      <c r="T22" s="123">
        <v>6.7409713157278155E-3</v>
      </c>
      <c r="U22" s="126" cm="1">
        <f t="array" ref="U22">(T22*(1+'Drifted Weights'!T22))/SUMPRODUCT('Drifted Weights'!T$2:T$49,(1+'Monthly Return'!T$2:T$49))</f>
        <v>7.3666871791916036E-3</v>
      </c>
      <c r="V22" s="126" cm="1">
        <f t="array" ref="V22">(U22*(1+'Drifted Weights'!U22))/SUMPRODUCT('Drifted Weights'!U$2:U$49,(1+'Monthly Return'!U$2:U$49))</f>
        <v>6.2839513458114683E-3</v>
      </c>
      <c r="W22" s="126" cm="1">
        <f t="array" ref="W22">(V22*(1+'Drifted Weights'!V22))/SUMPRODUCT('Drifted Weights'!V$2:V$49,(1+'Monthly Return'!V$2:V$49))</f>
        <v>6.8320952394378982E-3</v>
      </c>
      <c r="X22" s="126" cm="1">
        <f t="array" ref="X22">(W22*(1+'Drifted Weights'!W22))/SUMPRODUCT('Drifted Weights'!W$2:W$49,(1+'Monthly Return'!W$2:W$49))</f>
        <v>6.7696729388252155E-3</v>
      </c>
      <c r="Y22" s="126" cm="1">
        <f t="array" ref="Y22">(X22*(1+'Drifted Weights'!X22))/SUMPRODUCT('Drifted Weights'!X$2:X$49,(1+'Monthly Return'!X$2:X$49))</f>
        <v>5.8343759878142012E-3</v>
      </c>
      <c r="Z22" s="126" cm="1">
        <f t="array" ref="Z22">(Y22*(1+'Drifted Weights'!Y22))/SUMPRODUCT('Drifted Weights'!Y$2:Y$49,(1+'Monthly Return'!Y$2:Y$49))</f>
        <v>5.7081881839460089E-3</v>
      </c>
      <c r="AA22" s="123">
        <v>6.7409713157278155E-3</v>
      </c>
      <c r="AB22" s="126" cm="1">
        <f t="array" ref="AB22">(AA22*(1+'Drifted Weights'!AA22))/SUMPRODUCT('Drifted Weights'!AA$2:AA$49,(1+'Monthly Return'!AA$2:AA$49))</f>
        <v>6.2619678892509622E-3</v>
      </c>
      <c r="AC22" s="126" cm="1">
        <f t="array" ref="AC22">(AB22*(1+'Drifted Weights'!AB22))/SUMPRODUCT('Drifted Weights'!AB$2:AB$49,(1+'Monthly Return'!AB$2:AB$49))</f>
        <v>6.5365886968237509E-3</v>
      </c>
      <c r="AD22" s="126" cm="1">
        <f t="array" ref="AD22">(AC22*(1+'Drifted Weights'!AC22))/SUMPRODUCT('Drifted Weights'!AC$2:AC$49,(1+'Monthly Return'!AC$2:AC$49))</f>
        <v>6.5484824983636242E-3</v>
      </c>
      <c r="AE22" s="126" cm="1">
        <f t="array" ref="AE22">(AD22*(1+'Drifted Weights'!AD22))/SUMPRODUCT('Drifted Weights'!AD$2:AD$49,(1+'Monthly Return'!AD$2:AD$49))</f>
        <v>6.229739443511133E-3</v>
      </c>
      <c r="AF22" s="123">
        <v>6.7409713157278155E-3</v>
      </c>
      <c r="AG22" s="126" cm="1">
        <f t="array" ref="AG22">(AF22*(1+'Drifted Weights'!AF22))/SUMPRODUCT('Drifted Weights'!AF$2:AF$49,(1+'Monthly Return'!AF$2:AF$49))</f>
        <v>6.5737760897261579E-3</v>
      </c>
      <c r="AH22" s="126" cm="1">
        <f t="array" ref="AH22">(AG22*(1+'Drifted Weights'!AG22))/SUMPRODUCT('Drifted Weights'!AG$2:AG$49,(1+'Monthly Return'!AG$2:AG$49))</f>
        <v>6.5332978826741217E-3</v>
      </c>
      <c r="AI22" s="126" cm="1">
        <f t="array" ref="AI22">(AH22*(1+'Drifted Weights'!AH22))/SUMPRODUCT('Drifted Weights'!AH$2:AH$49,(1+'Monthly Return'!AH$2:AH$49))</f>
        <v>6.6503424670303294E-3</v>
      </c>
      <c r="AJ22" s="126" cm="1">
        <f t="array" ref="AJ22">(AI22*(1+'Drifted Weights'!AI22))/SUMPRODUCT('Drifted Weights'!AI$2:AI$49,(1+'Monthly Return'!AI$2:AI$49))</f>
        <v>6.4830087761148149E-3</v>
      </c>
      <c r="AK22" s="126" cm="1">
        <f t="array" ref="AK22">(AJ22*(1+'Drifted Weights'!AJ22))/SUMPRODUCT('Drifted Weights'!AJ$2:AJ$49,(1+'Monthly Return'!AJ$2:AJ$49))</f>
        <v>6.5574507760910658E-3</v>
      </c>
      <c r="AL22" s="126" cm="1">
        <f t="array" ref="AL22">(AK22*(1+'Drifted Weights'!AK22))/SUMPRODUCT('Drifted Weights'!AK$2:AK$49,(1+'Monthly Return'!AK$2:AK$49))</f>
        <v>5.7179530957804829E-3</v>
      </c>
      <c r="AM22" s="123">
        <v>6.7409713157278155E-3</v>
      </c>
      <c r="AN22" s="126" cm="1">
        <f t="array" ref="AN22">(AM22*(1+'Drifted Weights'!AM22))/SUMPRODUCT('Drifted Weights'!AM$2:AM$49,(1+'Monthly Return'!AM$2:AM$49))</f>
        <v>6.699472249837502E-3</v>
      </c>
      <c r="AO22" s="126" cm="1">
        <f t="array" ref="AO22">(AN22*(1+'Drifted Weights'!AN22))/SUMPRODUCT('Drifted Weights'!AN$2:AN$49,(1+'Monthly Return'!AN$2:AN$49))</f>
        <v>6.4834624070058767E-3</v>
      </c>
      <c r="AP22" s="126" cm="1">
        <f t="array" ref="AP22">(AO22*(1+'Drifted Weights'!AO22))/SUMPRODUCT('Drifted Weights'!AO$2:AO$49,(1+'Monthly Return'!AO$2:AO$49))</f>
        <v>6.185249077404688E-3</v>
      </c>
      <c r="AQ22" s="126" cm="1">
        <f t="array" ref="AQ22">(AP22*(1+'Drifted Weights'!AP22))/SUMPRODUCT('Drifted Weights'!AP$2:AP$49,(1+'Monthly Return'!AP$2:AP$49))</f>
        <v>6.4008084717357434E-3</v>
      </c>
      <c r="AR22" s="123">
        <v>6.7409713157278155E-3</v>
      </c>
      <c r="AS22" s="126" cm="1">
        <f t="array" ref="AS22">(AR22*(1+'Drifted Weights'!AR22))/SUMPRODUCT('Drifted Weights'!AR$2:AR$49,(1+'Monthly Return'!AR$2:AR$49))</f>
        <v>6.8608171273604182E-3</v>
      </c>
      <c r="AT22" s="126" cm="1">
        <f t="array" ref="AT22">(AS22*(1+'Drifted Weights'!AS22))/SUMPRODUCT('Drifted Weights'!AS$2:AS$49,(1+'Monthly Return'!AS$2:AS$49))</f>
        <v>6.483749071859308E-3</v>
      </c>
      <c r="AU22" s="126" cm="1">
        <f t="array" ref="AU22">(AT22*(1+'Drifted Weights'!AT22))/SUMPRODUCT('Drifted Weights'!AT$2:AT$49,(1+'Monthly Return'!AT$2:AT$49))</f>
        <v>6.3938381879299119E-3</v>
      </c>
      <c r="AV22" s="126" cm="1">
        <f t="array" ref="AV22">(AU22*(1+'Drifted Weights'!AU22))/SUMPRODUCT('Drifted Weights'!AU$2:AU$49,(1+'Monthly Return'!AU$2:AU$49))</f>
        <v>6.4457698012739817E-3</v>
      </c>
      <c r="AW22" s="126" cm="1">
        <f t="array" ref="AW22">(AV22*(1+'Drifted Weights'!AV22))/SUMPRODUCT('Drifted Weights'!AV$2:AV$49,(1+'Monthly Return'!AV$2:AV$49))</f>
        <v>6.4403564724045724E-3</v>
      </c>
      <c r="AX22" s="126" cm="1">
        <f t="array" ref="AX22">(AW22*(1+'Drifted Weights'!AW22))/SUMPRODUCT('Drifted Weights'!AW$2:AW$49,(1+'Monthly Return'!AW$2:AW$49))</f>
        <v>6.0893005138618868E-3</v>
      </c>
      <c r="AY22" s="123">
        <v>6.7409713157278155E-3</v>
      </c>
      <c r="AZ22" s="126" cm="1">
        <f t="array" ref="AZ22">(AY22*(1+'Drifted Weights'!AY22))/SUMPRODUCT('Drifted Weights'!AY$2:AY$49,(1+'Monthly Return'!AY$2:AY$49))</f>
        <v>6.3196136541277866E-3</v>
      </c>
      <c r="BA22" s="126" cm="1">
        <f t="array" ref="BA22">(AZ22*(1+'Drifted Weights'!AZ22))/SUMPRODUCT('Drifted Weights'!AZ$2:AZ$49,(1+'Monthly Return'!AZ$2:AZ$49))</f>
        <v>6.3771444853817725E-3</v>
      </c>
      <c r="BB22" s="126" cm="1">
        <f t="array" ref="BB22">(BA22*(1+'Drifted Weights'!BA22))/SUMPRODUCT('Drifted Weights'!BA$2:BA$49,(1+'Monthly Return'!BA$2:BA$49))</f>
        <v>6.7168469184323825E-3</v>
      </c>
      <c r="BC22" s="126" cm="1">
        <f t="array" ref="BC22">(BB22*(1+'Drifted Weights'!BB22))/SUMPRODUCT('Drifted Weights'!BB$2:BB$49,(1+'Monthly Return'!BB$2:BB$49))</f>
        <v>6.4675484382353769E-3</v>
      </c>
      <c r="BD22" s="123">
        <v>6.7409713157278155E-3</v>
      </c>
    </row>
    <row r="23" spans="1:56">
      <c r="A23" s="124" t="s">
        <v>56</v>
      </c>
      <c r="B23" s="124" t="s">
        <v>57</v>
      </c>
      <c r="C23" s="123">
        <v>4.4991465006526767E-2</v>
      </c>
      <c r="D23" s="126" cm="1">
        <f t="array" ref="D23">(C23*(1+'Drifted Weights'!C23))/SUMPRODUCT('Drifted Weights'!C$2:C$49,(1+'Monthly Return'!C$2:C$49))</f>
        <v>4.7419473783857767E-2</v>
      </c>
      <c r="E23" s="126" cm="1">
        <f t="array" ref="E23">(D23*(1+'Drifted Weights'!D23))/SUMPRODUCT('Drifted Weights'!D$2:D$49,(1+'Monthly Return'!D$2:D$49))</f>
        <v>4.5887746140258534E-2</v>
      </c>
      <c r="F23" s="126" cm="1">
        <f t="array" ref="F23">(E23*(1+'Drifted Weights'!E23))/SUMPRODUCT('Drifted Weights'!E$2:E$49,(1+'Monthly Return'!E$2:E$49))</f>
        <v>4.6059694799367897E-2</v>
      </c>
      <c r="G23" s="126" cm="1">
        <f t="array" ref="G23">(F23*(1+'Drifted Weights'!F23))/SUMPRODUCT('Drifted Weights'!F$2:F$49,(1+'Monthly Return'!F$2:F$49))</f>
        <v>4.9268828077387056E-2</v>
      </c>
      <c r="H23" s="123">
        <v>4.4991465006526767E-2</v>
      </c>
      <c r="I23" s="126" cm="1">
        <f t="array" ref="I23">(H23*(1+'Drifted Weights'!H23))/SUMPRODUCT('Drifted Weights'!H$2:H$49,(1+'Monthly Return'!H$2:H$49))</f>
        <v>4.6205965902221306E-2</v>
      </c>
      <c r="J23" s="126" cm="1">
        <f t="array" ref="J23">(I23*(1+'Drifted Weights'!I23))/SUMPRODUCT('Drifted Weights'!I$2:I$49,(1+'Monthly Return'!I$2:I$49))</f>
        <v>4.7521284520771409E-2</v>
      </c>
      <c r="K23" s="126" cm="1">
        <f t="array" ref="K23">(J23*(1+'Drifted Weights'!J23))/SUMPRODUCT('Drifted Weights'!J$2:J$49,(1+'Monthly Return'!J$2:J$49))</f>
        <v>4.7845474063266287E-2</v>
      </c>
      <c r="L23" s="126" cm="1">
        <f t="array" ref="L23">(K23*(1+'Drifted Weights'!K23))/SUMPRODUCT('Drifted Weights'!K$2:K$49,(1+'Monthly Return'!K$2:K$49))</f>
        <v>5.0726145058801193E-2</v>
      </c>
      <c r="M23" s="126" cm="1">
        <f t="array" ref="M23">(L23*(1+'Drifted Weights'!L23))/SUMPRODUCT('Drifted Weights'!L$2:L$49,(1+'Monthly Return'!L$2:L$49))</f>
        <v>4.9032754551969419E-2</v>
      </c>
      <c r="N23" s="126" cm="1">
        <f t="array" ref="N23">(M23*(1+'Drifted Weights'!M23))/SUMPRODUCT('Drifted Weights'!M$2:M$49,(1+'Monthly Return'!M$2:M$49))</f>
        <v>5.4634382544165555E-2</v>
      </c>
      <c r="O23" s="123">
        <v>4.4991465006526767E-2</v>
      </c>
      <c r="P23" s="126" cm="1">
        <f t="array" ref="P23">(O23*(1+'Drifted Weights'!O23))/SUMPRODUCT('Drifted Weights'!O$2:O$49,(1+'Monthly Return'!O$2:O$49))</f>
        <v>4.6893360706787762E-2</v>
      </c>
      <c r="Q23" s="126" cm="1">
        <f t="array" ref="Q23">(P23*(1+'Drifted Weights'!P23))/SUMPRODUCT('Drifted Weights'!P$2:P$49,(1+'Monthly Return'!P$2:P$49))</f>
        <v>4.9521422449637718E-2</v>
      </c>
      <c r="R23" s="126" cm="1">
        <f t="array" ref="R23">(Q23*(1+'Drifted Weights'!Q23))/SUMPRODUCT('Drifted Weights'!Q$2:Q$49,(1+'Monthly Return'!Q$2:Q$49))</f>
        <v>4.8376187323212146E-2</v>
      </c>
      <c r="S23" s="126" cm="1">
        <f t="array" ref="S23">(R23*(1+'Drifted Weights'!R23))/SUMPRODUCT('Drifted Weights'!R$2:R$49,(1+'Monthly Return'!R$2:R$49))</f>
        <v>4.9926985680894181E-2</v>
      </c>
      <c r="T23" s="123">
        <v>4.4991465006526767E-2</v>
      </c>
      <c r="U23" s="126" cm="1">
        <f t="array" ref="U23">(T23*(1+'Drifted Weights'!T23))/SUMPRODUCT('Drifted Weights'!T$2:T$49,(1+'Monthly Return'!T$2:T$49))</f>
        <v>5.1035794950846924E-2</v>
      </c>
      <c r="V23" s="126" cm="1">
        <f t="array" ref="V23">(U23*(1+'Drifted Weights'!U23))/SUMPRODUCT('Drifted Weights'!U$2:U$49,(1+'Monthly Return'!U$2:U$49))</f>
        <v>4.5421909893739426E-2</v>
      </c>
      <c r="W23" s="126" cm="1">
        <f t="array" ref="W23">(V23*(1+'Drifted Weights'!V23))/SUMPRODUCT('Drifted Weights'!V$2:V$49,(1+'Monthly Return'!V$2:V$49))</f>
        <v>5.1304745870812844E-2</v>
      </c>
      <c r="X23" s="126" cm="1">
        <f t="array" ref="X23">(W23*(1+'Drifted Weights'!W23))/SUMPRODUCT('Drifted Weights'!W$2:W$49,(1+'Monthly Return'!W$2:W$49))</f>
        <v>5.3081463700100931E-2</v>
      </c>
      <c r="Y23" s="126" cm="1">
        <f t="array" ref="Y23">(X23*(1+'Drifted Weights'!X23))/SUMPRODUCT('Drifted Weights'!X$2:X$49,(1+'Monthly Return'!X$2:X$49))</f>
        <v>4.7852150437480569E-2</v>
      </c>
      <c r="Z23" s="126" cm="1">
        <f t="array" ref="Z23">(Y23*(1+'Drifted Weights'!Y23))/SUMPRODUCT('Drifted Weights'!Y$2:Y$49,(1+'Monthly Return'!Y$2:Y$49))</f>
        <v>4.8772931899120874E-2</v>
      </c>
      <c r="AA23" s="123">
        <v>4.4991465006526767E-2</v>
      </c>
      <c r="AB23" s="126" cm="1">
        <f t="array" ref="AB23">(AA23*(1+'Drifted Weights'!AA23))/SUMPRODUCT('Drifted Weights'!AA$2:AA$49,(1+'Monthly Return'!AA$2:AA$49))</f>
        <v>4.3382391760480594E-2</v>
      </c>
      <c r="AC23" s="126" cm="1">
        <f t="array" ref="AC23">(AB23*(1+'Drifted Weights'!AB23))/SUMPRODUCT('Drifted Weights'!AB$2:AB$49,(1+'Monthly Return'!AB$2:AB$49))</f>
        <v>4.6955477229463465E-2</v>
      </c>
      <c r="AD23" s="126" cm="1">
        <f t="array" ref="AD23">(AC23*(1+'Drifted Weights'!AC23))/SUMPRODUCT('Drifted Weights'!AC$2:AC$49,(1+'Monthly Return'!AC$2:AC$49))</f>
        <v>4.8929910126890679E-2</v>
      </c>
      <c r="AE23" s="126" cm="1">
        <f t="array" ref="AE23">(AD23*(1+'Drifted Weights'!AD23))/SUMPRODUCT('Drifted Weights'!AD$2:AD$49,(1+'Monthly Return'!AD$2:AD$49))</f>
        <v>4.8508226948879581E-2</v>
      </c>
      <c r="AF23" s="123">
        <v>4.4991465006526767E-2</v>
      </c>
      <c r="AG23" s="126" cm="1">
        <f t="array" ref="AG23">(AF23*(1+'Drifted Weights'!AF23))/SUMPRODUCT('Drifted Weights'!AF$2:AF$49,(1+'Monthly Return'!AF$2:AF$49))</f>
        <v>4.5542572992065197E-2</v>
      </c>
      <c r="AH23" s="126" cm="1">
        <f t="array" ref="AH23">(AG23*(1+'Drifted Weights'!AG23))/SUMPRODUCT('Drifted Weights'!AG$2:AG$49,(1+'Monthly Return'!AG$2:AG$49))</f>
        <v>4.7014435441992963E-2</v>
      </c>
      <c r="AI23" s="126" cm="1">
        <f t="array" ref="AI23">(AH23*(1+'Drifted Weights'!AH23))/SUMPRODUCT('Drifted Weights'!AH$2:AH$49,(1+'Monthly Return'!AH$2:AH$49))</f>
        <v>4.9781422046726191E-2</v>
      </c>
      <c r="AJ23" s="126" cm="1">
        <f t="array" ref="AJ23">(AI23*(1+'Drifted Weights'!AI23))/SUMPRODUCT('Drifted Weights'!AI$2:AI$49,(1+'Monthly Return'!AI$2:AI$49))</f>
        <v>5.060811188841309E-2</v>
      </c>
      <c r="AK23" s="126" cm="1">
        <f t="array" ref="AK23">(AJ23*(1+'Drifted Weights'!AJ23))/SUMPRODUCT('Drifted Weights'!AJ$2:AJ$49,(1+'Monthly Return'!AJ$2:AJ$49))</f>
        <v>5.3433407021240262E-2</v>
      </c>
      <c r="AL23" s="126" cm="1">
        <f t="array" ref="AL23">(AK23*(1+'Drifted Weights'!AK23))/SUMPRODUCT('Drifted Weights'!AK$2:AK$49,(1+'Monthly Return'!AK$2:AK$49))</f>
        <v>4.8762609070521198E-2</v>
      </c>
      <c r="AM23" s="123">
        <v>4.4991465006526767E-2</v>
      </c>
      <c r="AN23" s="126" cm="1">
        <f t="array" ref="AN23">(AM23*(1+'Drifted Weights'!AM23))/SUMPRODUCT('Drifted Weights'!AM$2:AM$49,(1+'Monthly Return'!AM$2:AM$49))</f>
        <v>4.6413385515728697E-2</v>
      </c>
      <c r="AO23" s="126" cm="1">
        <f t="array" ref="AO23">(AN23*(1+'Drifted Weights'!AN23))/SUMPRODUCT('Drifted Weights'!AN$2:AN$49,(1+'Monthly Return'!AN$2:AN$49))</f>
        <v>4.6688841532822191E-2</v>
      </c>
      <c r="AP23" s="126" cm="1">
        <f t="array" ref="AP23">(AO23*(1+'Drifted Weights'!AO23))/SUMPRODUCT('Drifted Weights'!AO$2:AO$49,(1+'Monthly Return'!AO$2:AO$49))</f>
        <v>4.6320607354612853E-2</v>
      </c>
      <c r="AQ23" s="126" cm="1">
        <f t="array" ref="AQ23">(AP23*(1+'Drifted Weights'!AP23))/SUMPRODUCT('Drifted Weights'!AP$2:AP$49,(1+'Monthly Return'!AP$2:AP$49))</f>
        <v>4.98469645516042E-2</v>
      </c>
      <c r="AR23" s="123">
        <v>4.4991465006526767E-2</v>
      </c>
      <c r="AS23" s="126" cm="1">
        <f t="array" ref="AS23">(AR23*(1+'Drifted Weights'!AR23))/SUMPRODUCT('Drifted Weights'!AR$2:AR$49,(1+'Monthly Return'!AR$2:AR$49))</f>
        <v>4.753116938320285E-2</v>
      </c>
      <c r="AT23" s="126" cm="1">
        <f t="array" ref="AT23">(AS23*(1+'Drifted Weights'!AS23))/SUMPRODUCT('Drifted Weights'!AS$2:AS$49,(1+'Monthly Return'!AS$2:AS$49))</f>
        <v>4.6733291324196596E-2</v>
      </c>
      <c r="AU23" s="126" cm="1">
        <f t="array" ref="AU23">(AT23*(1+'Drifted Weights'!AT23))/SUMPRODUCT('Drifted Weights'!AT$2:AT$49,(1+'Monthly Return'!AT$2:AT$49))</f>
        <v>4.7928195811673582E-2</v>
      </c>
      <c r="AV23" s="126" cm="1">
        <f t="array" ref="AV23">(AU23*(1+'Drifted Weights'!AU23))/SUMPRODUCT('Drifted Weights'!AU$2:AU$49,(1+'Monthly Return'!AU$2:AU$49))</f>
        <v>5.0311560490591489E-2</v>
      </c>
      <c r="AW23" s="126" cm="1">
        <f t="array" ref="AW23">(AV23*(1+'Drifted Weights'!AV23))/SUMPRODUCT('Drifted Weights'!AV$2:AV$49,(1+'Monthly Return'!AV$2:AV$49))</f>
        <v>5.2460287870331752E-2</v>
      </c>
      <c r="AX23" s="126" cm="1">
        <f t="array" ref="AX23">(AW23*(1+'Drifted Weights'!AW23))/SUMPRODUCT('Drifted Weights'!AW$2:AW$49,(1+'Monthly Return'!AW$2:AW$49))</f>
        <v>5.1868757606342152E-2</v>
      </c>
      <c r="AY23" s="123">
        <v>4.4991465006526767E-2</v>
      </c>
      <c r="AZ23" s="126" cm="1">
        <f t="array" ref="AZ23">(AY23*(1+'Drifted Weights'!AY23))/SUMPRODUCT('Drifted Weights'!AY$2:AY$49,(1+'Monthly Return'!AY$2:AY$49))</f>
        <v>4.3781756816234349E-2</v>
      </c>
      <c r="BA23" s="126" cm="1">
        <f t="array" ref="BA23">(AZ23*(1+'Drifted Weights'!AZ23))/SUMPRODUCT('Drifted Weights'!AZ$2:AZ$49,(1+'Monthly Return'!AZ$2:AZ$49))</f>
        <v>4.5825021462510031E-2</v>
      </c>
      <c r="BB23" s="126" cm="1">
        <f t="array" ref="BB23">(BA23*(1+'Drifted Weights'!BA23))/SUMPRODUCT('Drifted Weights'!BA$2:BA$49,(1+'Monthly Return'!BA$2:BA$49))</f>
        <v>5.0157991076495469E-2</v>
      </c>
      <c r="BC23" s="126" cm="1">
        <f t="array" ref="BC23">(BB23*(1+'Drifted Weights'!BB23))/SUMPRODUCT('Drifted Weights'!BB$2:BB$49,(1+'Monthly Return'!BB$2:BB$49))</f>
        <v>5.0380407782444458E-2</v>
      </c>
      <c r="BD23" s="123">
        <v>4.4991465006526767E-2</v>
      </c>
    </row>
    <row r="24" spans="1:56">
      <c r="A24" s="124" t="s">
        <v>79</v>
      </c>
      <c r="B24" s="124" t="s">
        <v>80</v>
      </c>
      <c r="C24" s="123">
        <v>4.3431067376242596E-2</v>
      </c>
      <c r="D24" s="126" cm="1">
        <f t="array" ref="D24">(C24*(1+'Drifted Weights'!C24))/SUMPRODUCT('Drifted Weights'!C$2:C$49,(1+'Monthly Return'!C$2:C$49))</f>
        <v>4.570651600685776E-2</v>
      </c>
      <c r="E24" s="126" cm="1">
        <f t="array" ref="E24">(D24*(1+'Drifted Weights'!D24))/SUMPRODUCT('Drifted Weights'!D$2:D$49,(1+'Monthly Return'!D$2:D$49))</f>
        <v>4.4157785465862139E-2</v>
      </c>
      <c r="F24" s="126" cm="1">
        <f t="array" ref="F24">(E24*(1+'Drifted Weights'!E24))/SUMPRODUCT('Drifted Weights'!E$2:E$49,(1+'Monthly Return'!E$2:E$49))</f>
        <v>4.424993838781352E-2</v>
      </c>
      <c r="G24" s="126" cm="1">
        <f t="array" ref="G24">(F24*(1+'Drifted Weights'!F24))/SUMPRODUCT('Drifted Weights'!F$2:F$49,(1+'Monthly Return'!F$2:F$49))</f>
        <v>4.7251090507671789E-2</v>
      </c>
      <c r="H24" s="123">
        <v>4.3431067376242596E-2</v>
      </c>
      <c r="I24" s="126" cm="1">
        <f t="array" ref="I24">(H24*(1+'Drifted Weights'!H24))/SUMPRODUCT('Drifted Weights'!H$2:H$49,(1+'Monthly Return'!H$2:H$49))</f>
        <v>4.45368442878235E-2</v>
      </c>
      <c r="J24" s="126" cm="1">
        <f t="array" ref="J24">(I24*(1+'Drifted Weights'!I24))/SUMPRODUCT('Drifted Weights'!I$2:I$49,(1+'Monthly Return'!I$2:I$49))</f>
        <v>4.5731572043623193E-2</v>
      </c>
      <c r="K24" s="126" cm="1">
        <f t="array" ref="K24">(J24*(1+'Drifted Weights'!J24))/SUMPRODUCT('Drifted Weights'!J$2:J$49,(1+'Monthly Return'!J$2:J$49))</f>
        <v>4.5964885800613225E-2</v>
      </c>
      <c r="L24" s="126" cm="1">
        <f t="array" ref="L24">(K24*(1+'Drifted Weights'!K24))/SUMPRODUCT('Drifted Weights'!K$2:K$49,(1+'Monthly Return'!K$2:K$49))</f>
        <v>4.8644869860232025E-2</v>
      </c>
      <c r="M24" s="126" cm="1">
        <f t="array" ref="M24">(L24*(1+'Drifted Weights'!L24))/SUMPRODUCT('Drifted Weights'!L$2:L$49,(1+'Monthly Return'!L$2:L$49))</f>
        <v>4.6927819573457645E-2</v>
      </c>
      <c r="N24" s="126" cm="1">
        <f t="array" ref="N24">(M24*(1+'Drifted Weights'!M24))/SUMPRODUCT('Drifted Weights'!M$2:M$49,(1+'Monthly Return'!M$2:M$49))</f>
        <v>5.2184054022770703E-2</v>
      </c>
      <c r="O24" s="123">
        <v>4.3431067376242596E-2</v>
      </c>
      <c r="P24" s="126" cm="1">
        <f t="array" ref="P24">(O24*(1+'Drifted Weights'!O24))/SUMPRODUCT('Drifted Weights'!O$2:O$49,(1+'Monthly Return'!O$2:O$49))</f>
        <v>4.5199407980140195E-2</v>
      </c>
      <c r="Q24" s="126" cm="1">
        <f t="array" ref="Q24">(P24*(1+'Drifted Weights'!P24))/SUMPRODUCT('Drifted Weights'!P$2:P$49,(1+'Monthly Return'!P$2:P$49))</f>
        <v>4.7655300055864658E-2</v>
      </c>
      <c r="R24" s="126" cm="1">
        <f t="array" ref="R24">(Q24*(1+'Drifted Weights'!Q24))/SUMPRODUCT('Drifted Weights'!Q$2:Q$49,(1+'Monthly Return'!Q$2:Q$49))</f>
        <v>4.6470446099625279E-2</v>
      </c>
      <c r="S24" s="126" cm="1">
        <f t="array" ref="S24">(R24*(1+'Drifted Weights'!R24))/SUMPRODUCT('Drifted Weights'!R$2:R$49,(1+'Monthly Return'!R$2:R$49))</f>
        <v>4.7872969894751441E-2</v>
      </c>
      <c r="T24" s="123">
        <v>4.3431067376242596E-2</v>
      </c>
      <c r="U24" s="126" cm="1">
        <f t="array" ref="U24">(T24*(1+'Drifted Weights'!T24))/SUMPRODUCT('Drifted Weights'!T$2:T$49,(1+'Monthly Return'!T$2:T$49))</f>
        <v>4.9192202964463673E-2</v>
      </c>
      <c r="V24" s="126" cm="1">
        <f t="array" ref="V24">(U24*(1+'Drifted Weights'!U24))/SUMPRODUCT('Drifted Weights'!U$2:U$49,(1+'Monthly Return'!U$2:U$49))</f>
        <v>4.3704315931954132E-2</v>
      </c>
      <c r="W24" s="126" cm="1">
        <f t="array" ref="W24">(V24*(1+'Drifted Weights'!V24))/SUMPRODUCT('Drifted Weights'!V$2:V$49,(1+'Monthly Return'!V$2:V$49))</f>
        <v>4.9283592491569272E-2</v>
      </c>
      <c r="X24" s="126" cm="1">
        <f t="array" ref="X24">(W24*(1+'Drifted Weights'!W24))/SUMPRODUCT('Drifted Weights'!W$2:W$49,(1+'Monthly Return'!W$2:W$49))</f>
        <v>5.0892286567385675E-2</v>
      </c>
      <c r="Y24" s="126" cm="1">
        <f t="array" ref="Y24">(X24*(1+'Drifted Weights'!X24))/SUMPRODUCT('Drifted Weights'!X$2:X$49,(1+'Monthly Return'!X$2:X$49))</f>
        <v>4.5783265912012289E-2</v>
      </c>
      <c r="Z24" s="126" cm="1">
        <f t="array" ref="Z24">(Y24*(1+'Drifted Weights'!Y24))/SUMPRODUCT('Drifted Weights'!Y$2:Y$49,(1+'Monthly Return'!Y$2:Y$49))</f>
        <v>4.6572103344951578E-2</v>
      </c>
      <c r="AA24" s="123">
        <v>4.3431067376242596E-2</v>
      </c>
      <c r="AB24" s="126" cm="1">
        <f t="array" ref="AB24">(AA24*(1+'Drifted Weights'!AA24))/SUMPRODUCT('Drifted Weights'!AA$2:AA$49,(1+'Monthly Return'!AA$2:AA$49))</f>
        <v>4.1815267551348748E-2</v>
      </c>
      <c r="AC24" s="126" cm="1">
        <f t="array" ref="AC24">(AB24*(1+'Drifted Weights'!AB24))/SUMPRODUCT('Drifted Weights'!AB$2:AB$49,(1+'Monthly Return'!AB$2:AB$49))</f>
        <v>4.5191302764353333E-2</v>
      </c>
      <c r="AD24" s="126" cm="1">
        <f t="array" ref="AD24">(AC24*(1+'Drifted Weights'!AC24))/SUMPRODUCT('Drifted Weights'!AC$2:AC$49,(1+'Monthly Return'!AC$2:AC$49))</f>
        <v>4.7012202094296088E-2</v>
      </c>
      <c r="AE24" s="126" cm="1">
        <f t="array" ref="AE24">(AD24*(1+'Drifted Weights'!AD24))/SUMPRODUCT('Drifted Weights'!AD$2:AD$49,(1+'Monthly Return'!AD$2:AD$49))</f>
        <v>4.6521836511179061E-2</v>
      </c>
      <c r="AF24" s="123">
        <v>4.3431067376242596E-2</v>
      </c>
      <c r="AG24" s="126" cm="1">
        <f t="array" ref="AG24">(AF24*(1+'Drifted Weights'!AF24))/SUMPRODUCT('Drifted Weights'!AF$2:AF$49,(1+'Monthly Return'!AF$2:AF$49))</f>
        <v>4.3897415457273971E-2</v>
      </c>
      <c r="AH24" s="126" cm="1">
        <f t="array" ref="AH24">(AG24*(1+'Drifted Weights'!AG24))/SUMPRODUCT('Drifted Weights'!AG$2:AG$49,(1+'Monthly Return'!AG$2:AG$49))</f>
        <v>4.5244804333994616E-2</v>
      </c>
      <c r="AI24" s="126" cm="1">
        <f t="array" ref="AI24">(AH24*(1+'Drifted Weights'!AH24))/SUMPRODUCT('Drifted Weights'!AH$2:AH$49,(1+'Monthly Return'!AH$2:AH$49))</f>
        <v>4.7826669107154426E-2</v>
      </c>
      <c r="AJ24" s="126" cm="1">
        <f t="array" ref="AJ24">(AI24*(1+'Drifted Weights'!AI24))/SUMPRODUCT('Drifted Weights'!AI$2:AI$49,(1+'Monthly Return'!AI$2:AI$49))</f>
        <v>4.8530362666974677E-2</v>
      </c>
      <c r="AK24" s="126" cm="1">
        <f t="array" ref="AK24">(AJ24*(1+'Drifted Weights'!AJ24))/SUMPRODUCT('Drifted Weights'!AJ$2:AJ$49,(1+'Monthly Return'!AJ$2:AJ$49))</f>
        <v>5.1138328647776211E-2</v>
      </c>
      <c r="AL24" s="126" cm="1">
        <f t="array" ref="AL24">(AK24*(1+'Drifted Weights'!AK24))/SUMPRODUCT('Drifted Weights'!AK$2:AK$49,(1+'Monthly Return'!AK$2:AK$49))</f>
        <v>4.6566477131398651E-2</v>
      </c>
      <c r="AM24" s="123">
        <v>4.3431067376242596E-2</v>
      </c>
      <c r="AN24" s="126" cm="1">
        <f t="array" ref="AN24">(AM24*(1+'Drifted Weights'!AM24))/SUMPRODUCT('Drifted Weights'!AM$2:AM$49,(1+'Monthly Return'!AM$2:AM$49))</f>
        <v>4.4736771177103722E-2</v>
      </c>
      <c r="AO24" s="126" cm="1">
        <f t="array" ref="AO24">(AN24*(1+'Drifted Weights'!AN24))/SUMPRODUCT('Drifted Weights'!AN$2:AN$49,(1+'Monthly Return'!AN$2:AN$49))</f>
        <v>4.4930171923282726E-2</v>
      </c>
      <c r="AP24" s="126" cm="1">
        <f t="array" ref="AP24">(AO24*(1+'Drifted Weights'!AO24))/SUMPRODUCT('Drifted Weights'!AO$2:AO$49,(1+'Monthly Return'!AO$2:AO$49))</f>
        <v>4.4500911091893185E-2</v>
      </c>
      <c r="AQ24" s="126" cm="1">
        <f t="array" ref="AQ24">(AP24*(1+'Drifted Weights'!AP24))/SUMPRODUCT('Drifted Weights'!AP$2:AP$49,(1+'Monthly Return'!AP$2:AP$49))</f>
        <v>4.7805450880248755E-2</v>
      </c>
      <c r="AR24" s="123">
        <v>4.3431067376242596E-2</v>
      </c>
      <c r="AS24" s="126" cm="1">
        <f t="array" ref="AS24">(AR24*(1+'Drifted Weights'!AR24))/SUMPRODUCT('Drifted Weights'!AR$2:AR$49,(1+'Monthly Return'!AR$2:AR$49))</f>
        <v>4.5814176769240565E-2</v>
      </c>
      <c r="AT24" s="126" cm="1">
        <f t="array" ref="AT24">(AS24*(1+'Drifted Weights'!AS24))/SUMPRODUCT('Drifted Weights'!AS$2:AS$49,(1+'Monthly Return'!AS$2:AS$49))</f>
        <v>4.497128808391173E-2</v>
      </c>
      <c r="AU24" s="126" cm="1">
        <f t="array" ref="AU24">(AT24*(1+'Drifted Weights'!AT24))/SUMPRODUCT('Drifted Weights'!AT$2:AT$49,(1+'Monthly Return'!AT$2:AT$49))</f>
        <v>4.6043503278027129E-2</v>
      </c>
      <c r="AV24" s="126" cm="1">
        <f t="array" ref="AV24">(AU24*(1+'Drifted Weights'!AU24))/SUMPRODUCT('Drifted Weights'!AU$2:AU$49,(1+'Monthly Return'!AU$2:AU$49))</f>
        <v>4.8246219434642565E-2</v>
      </c>
      <c r="AW24" s="126" cm="1">
        <f t="array" ref="AW24">(AV24*(1+'Drifted Weights'!AV24))/SUMPRODUCT('Drifted Weights'!AV$2:AV$49,(1+'Monthly Return'!AV$2:AV$49))</f>
        <v>5.0207815781287114E-2</v>
      </c>
      <c r="AX24" s="126" cm="1">
        <f t="array" ref="AX24">(AW24*(1+'Drifted Weights'!AW24))/SUMPRODUCT('Drifted Weights'!AW$2:AW$49,(1+'Monthly Return'!AW$2:AW$49))</f>
        <v>4.9535440909249787E-2</v>
      </c>
      <c r="AY24" s="123">
        <v>4.3431067376242596E-2</v>
      </c>
      <c r="AZ24" s="126" cm="1">
        <f t="array" ref="AZ24">(AY24*(1+'Drifted Weights'!AY24))/SUMPRODUCT('Drifted Weights'!AY$2:AY$49,(1+'Monthly Return'!AY$2:AY$49))</f>
        <v>4.2200206140009397E-2</v>
      </c>
      <c r="BA24" s="126" cm="1">
        <f t="array" ref="BA24">(AZ24*(1+'Drifted Weights'!AZ24))/SUMPRODUCT('Drifted Weights'!AZ$2:AZ$49,(1+'Monthly Return'!AZ$2:AZ$49))</f>
        <v>4.4102734496298847E-2</v>
      </c>
      <c r="BB24" s="126" cm="1">
        <f t="array" ref="BB24">(BA24*(1+'Drifted Weights'!BA24))/SUMPRODUCT('Drifted Weights'!BA$2:BA$49,(1+'Monthly Return'!BA$2:BA$49))</f>
        <v>4.8193357074883945E-2</v>
      </c>
      <c r="BC24" s="126" cm="1">
        <f t="array" ref="BC24">(BB24*(1+'Drifted Weights'!BB24))/SUMPRODUCT('Drifted Weights'!BB$2:BB$49,(1+'Monthly Return'!BB$2:BB$49))</f>
        <v>4.831650210093702E-2</v>
      </c>
      <c r="BD24" s="123">
        <v>4.3431067376242596E-2</v>
      </c>
    </row>
    <row r="25" spans="1:56">
      <c r="A25" s="124" t="s">
        <v>144</v>
      </c>
      <c r="B25" s="124" t="s">
        <v>145</v>
      </c>
      <c r="C25" s="123">
        <v>2.5226428356260676E-2</v>
      </c>
      <c r="D25" s="126" cm="1">
        <f t="array" ref="D25">(C25*(1+'Drifted Weights'!C25))/SUMPRODUCT('Drifted Weights'!C$2:C$49,(1+'Monthly Return'!C$2:C$49))</f>
        <v>2.6084914106539844E-2</v>
      </c>
      <c r="E25" s="126" cm="1">
        <f t="array" ref="E25">(D25*(1+'Drifted Weights'!D25))/SUMPRODUCT('Drifted Weights'!D$2:D$49,(1+'Monthly Return'!D$2:D$49))</f>
        <v>2.4728175034835237E-2</v>
      </c>
      <c r="F25" s="126" cm="1">
        <f t="array" ref="F25">(E25*(1+'Drifted Weights'!E25))/SUMPRODUCT('Drifted Weights'!E$2:E$49,(1+'Monthly Return'!E$2:E$49))</f>
        <v>2.4318679976424923E-2</v>
      </c>
      <c r="G25" s="126" cm="1">
        <f t="array" ref="G25">(F25*(1+'Drifted Weights'!F25))/SUMPRODUCT('Drifted Weights'!F$2:F$49,(1+'Monthly Return'!F$2:F$49))</f>
        <v>2.5472396003867977E-2</v>
      </c>
      <c r="H25" s="123">
        <v>2.5226428356260676E-2</v>
      </c>
      <c r="I25" s="126" cm="1">
        <f t="array" ref="I25">(H25*(1+'Drifted Weights'!H25))/SUMPRODUCT('Drifted Weights'!H$2:H$49,(1+'Monthly Return'!H$2:H$49))</f>
        <v>2.5417377199564047E-2</v>
      </c>
      <c r="J25" s="126" cm="1">
        <f t="array" ref="J25">(I25*(1+'Drifted Weights'!I25))/SUMPRODUCT('Drifted Weights'!I$2:I$49,(1+'Monthly Return'!I$2:I$49))</f>
        <v>2.5621487078119919E-2</v>
      </c>
      <c r="K25" s="126" cm="1">
        <f t="array" ref="K25">(J25*(1+'Drifted Weights'!J25))/SUMPRODUCT('Drifted Weights'!J$2:J$49,(1+'Monthly Return'!J$2:J$49))</f>
        <v>2.5256971732214004E-2</v>
      </c>
      <c r="L25" s="126" cm="1">
        <f t="array" ref="L25">(K25*(1+'Drifted Weights'!K25))/SUMPRODUCT('Drifted Weights'!K$2:K$49,(1+'Monthly Return'!K$2:K$49))</f>
        <v>2.6200390528330279E-2</v>
      </c>
      <c r="M25" s="126" cm="1">
        <f t="array" ref="M25">(L25*(1+'Drifted Weights'!L25))/SUMPRODUCT('Drifted Weights'!L$2:L$49,(1+'Monthly Return'!L$2:L$49))</f>
        <v>2.4734596713304309E-2</v>
      </c>
      <c r="N25" s="126" cm="1">
        <f t="array" ref="N25">(M25*(1+'Drifted Weights'!M25))/SUMPRODUCT('Drifted Weights'!M$2:M$49,(1+'Monthly Return'!M$2:M$49))</f>
        <v>2.6921975932705636E-2</v>
      </c>
      <c r="O25" s="123">
        <v>2.5226428356260676E-2</v>
      </c>
      <c r="P25" s="126" cm="1">
        <f t="array" ref="P25">(O25*(1+'Drifted Weights'!O25))/SUMPRODUCT('Drifted Weights'!O$2:O$49,(1+'Monthly Return'!O$2:O$49))</f>
        <v>2.5795505276567331E-2</v>
      </c>
      <c r="Q25" s="126" cm="1">
        <f t="array" ref="Q25">(P25*(1+'Drifted Weights'!P25))/SUMPRODUCT('Drifted Weights'!P$2:P$49,(1+'Monthly Return'!P$2:P$49))</f>
        <v>2.6692185709828349E-2</v>
      </c>
      <c r="R25" s="126" cm="1">
        <f t="array" ref="R25">(Q25*(1+'Drifted Weights'!Q25))/SUMPRODUCT('Drifted Weights'!Q$2:Q$49,(1+'Monthly Return'!Q$2:Q$49))</f>
        <v>2.5507718358871379E-2</v>
      </c>
      <c r="S25" s="126" cm="1">
        <f t="array" ref="S25">(R25*(1+'Drifted Weights'!R25))/SUMPRODUCT('Drifted Weights'!R$2:R$49,(1+'Monthly Return'!R$2:R$49))</f>
        <v>2.5751178415593507E-2</v>
      </c>
      <c r="T25" s="123">
        <v>2.5226428356260676E-2</v>
      </c>
      <c r="U25" s="126" cm="1">
        <f t="array" ref="U25">(T25*(1+'Drifted Weights'!T25))/SUMPRODUCT('Drifted Weights'!T$2:T$49,(1+'Monthly Return'!T$2:T$49))</f>
        <v>2.8074211319169096E-2</v>
      </c>
      <c r="V25" s="126" cm="1">
        <f t="array" ref="V25">(U25*(1+'Drifted Weights'!U25))/SUMPRODUCT('Drifted Weights'!U$2:U$49,(1+'Monthly Return'!U$2:U$49))</f>
        <v>2.4440215469275089E-2</v>
      </c>
      <c r="W25" s="126" cm="1">
        <f t="array" ref="W25">(V25*(1+'Drifted Weights'!V25))/SUMPRODUCT('Drifted Weights'!V$2:V$49,(1+'Monthly Return'!V$2:V$49))</f>
        <v>2.7051552890664743E-2</v>
      </c>
      <c r="X25" s="126" cm="1">
        <f t="array" ref="X25">(W25*(1+'Drifted Weights'!W25))/SUMPRODUCT('Drifted Weights'!W$2:W$49,(1+'Monthly Return'!W$2:W$49))</f>
        <v>2.7342685584713103E-2</v>
      </c>
      <c r="Y25" s="126" cm="1">
        <f t="array" ref="Y25">(X25*(1+'Drifted Weights'!X25))/SUMPRODUCT('Drifted Weights'!X$2:X$49,(1+'Monthly Return'!X$2:X$49))</f>
        <v>2.4046568087280069E-2</v>
      </c>
      <c r="Z25" s="126" cm="1">
        <f t="array" ref="Z25">(Y25*(1+'Drifted Weights'!Y25))/SUMPRODUCT('Drifted Weights'!Y$2:Y$49,(1+'Monthly Return'!Y$2:Y$49))</f>
        <v>2.395246444313974E-2</v>
      </c>
      <c r="AA25" s="123">
        <v>2.5226428356260676E-2</v>
      </c>
      <c r="AB25" s="126" cm="1">
        <f t="array" ref="AB25">(AA25*(1+'Drifted Weights'!AA25))/SUMPRODUCT('Drifted Weights'!AA$2:AA$49,(1+'Monthly Return'!AA$2:AA$49))</f>
        <v>2.3864161124318908E-2</v>
      </c>
      <c r="AC25" s="126" cm="1">
        <f t="array" ref="AC25">(AB25*(1+'Drifted Weights'!AB25))/SUMPRODUCT('Drifted Weights'!AB$2:AB$49,(1+'Monthly Return'!AB$2:AB$49))</f>
        <v>2.5346487157662505E-2</v>
      </c>
      <c r="AD25" s="126" cm="1">
        <f t="array" ref="AD25">(AC25*(1+'Drifted Weights'!AC25))/SUMPRODUCT('Drifted Weights'!AC$2:AC$49,(1+'Monthly Return'!AC$2:AC$49))</f>
        <v>2.5867137493429296E-2</v>
      </c>
      <c r="AE25" s="126" cm="1">
        <f t="array" ref="AE25">(AD25*(1+'Drifted Weights'!AD25))/SUMPRODUCT('Drifted Weights'!AD$2:AD$49,(1+'Monthly Return'!AD$2:AD$49))</f>
        <v>2.5080373668485645E-2</v>
      </c>
      <c r="AF25" s="123">
        <v>2.5226428356260676E-2</v>
      </c>
      <c r="AG25" s="126" cm="1">
        <f t="array" ref="AG25">(AF25*(1+'Drifted Weights'!AF25))/SUMPRODUCT('Drifted Weights'!AF$2:AF$49,(1+'Monthly Return'!AF$2:AF$49))</f>
        <v>2.5052452292147632E-2</v>
      </c>
      <c r="AH25" s="126" cm="1">
        <f t="array" ref="AH25">(AG25*(1+'Drifted Weights'!AG25))/SUMPRODUCT('Drifted Weights'!AG$2:AG$49,(1+'Monthly Return'!AG$2:AG$49))</f>
        <v>2.5355271992838924E-2</v>
      </c>
      <c r="AI25" s="126" cm="1">
        <f t="array" ref="AI25">(AH25*(1+'Drifted Weights'!AH25))/SUMPRODUCT('Drifted Weights'!AH$2:AH$49,(1+'Monthly Return'!AH$2:AH$49))</f>
        <v>2.6292146653175183E-2</v>
      </c>
      <c r="AJ25" s="126" cm="1">
        <f t="array" ref="AJ25">(AI25*(1+'Drifted Weights'!AI25))/SUMPRODUCT('Drifted Weights'!AI$2:AI$49,(1+'Monthly Return'!AI$2:AI$49))</f>
        <v>2.6130697667919388E-2</v>
      </c>
      <c r="AK25" s="126" cm="1">
        <f t="array" ref="AK25">(AJ25*(1+'Drifted Weights'!AJ25))/SUMPRODUCT('Drifted Weights'!AJ$2:AJ$49,(1+'Monthly Return'!AJ$2:AJ$49))</f>
        <v>2.6946704966751729E-2</v>
      </c>
      <c r="AL25" s="126" cm="1">
        <f t="array" ref="AL25">(AK25*(1+'Drifted Weights'!AK25))/SUMPRODUCT('Drifted Weights'!AK$2:AK$49,(1+'Monthly Return'!AK$2:AK$49))</f>
        <v>2.3972898938320299E-2</v>
      </c>
      <c r="AM25" s="123">
        <v>2.5226428356260676E-2</v>
      </c>
      <c r="AN25" s="126" cm="1">
        <f t="array" ref="AN25">(AM25*(1+'Drifted Weights'!AM25))/SUMPRODUCT('Drifted Weights'!AM$2:AM$49,(1+'Monthly Return'!AM$2:AM$49))</f>
        <v>2.5531476373819202E-2</v>
      </c>
      <c r="AO25" s="126" cm="1">
        <f t="array" ref="AO25">(AN25*(1+'Drifted Weights'!AN25))/SUMPRODUCT('Drifted Weights'!AN$2:AN$49,(1+'Monthly Return'!AN$2:AN$49))</f>
        <v>2.5170479386384351E-2</v>
      </c>
      <c r="AP25" s="126" cm="1">
        <f t="array" ref="AP25">(AO25*(1+'Drifted Weights'!AO25))/SUMPRODUCT('Drifted Weights'!AO$2:AO$49,(1+'Monthly Return'!AO$2:AO$49))</f>
        <v>2.4458573928132089E-2</v>
      </c>
      <c r="AQ25" s="126" cm="1">
        <f t="array" ref="AQ25">(AP25*(1+'Drifted Weights'!AP25))/SUMPRODUCT('Drifted Weights'!AP$2:AP$49,(1+'Monthly Return'!AP$2:AP$49))</f>
        <v>2.5770641296690211E-2</v>
      </c>
      <c r="AR25" s="123">
        <v>2.5226428356260676E-2</v>
      </c>
      <c r="AS25" s="126" cm="1">
        <f t="array" ref="AS25">(AR25*(1+'Drifted Weights'!AR25))/SUMPRODUCT('Drifted Weights'!AR$2:AR$49,(1+'Monthly Return'!AR$2:AR$49))</f>
        <v>2.6146356587497675E-2</v>
      </c>
      <c r="AT25" s="126" cm="1">
        <f t="array" ref="AT25">(AS25*(1+'Drifted Weights'!AS25))/SUMPRODUCT('Drifted Weights'!AS$2:AS$49,(1+'Monthly Return'!AS$2:AS$49))</f>
        <v>2.5182648429844759E-2</v>
      </c>
      <c r="AU25" s="126" cm="1">
        <f t="array" ref="AU25">(AT25*(1+'Drifted Weights'!AT25))/SUMPRODUCT('Drifted Weights'!AT$2:AT$49,(1+'Monthly Return'!AT$2:AT$49))</f>
        <v>2.5294804356052168E-2</v>
      </c>
      <c r="AV25" s="126" cm="1">
        <f t="array" ref="AV25">(AU25*(1+'Drifted Weights'!AU25))/SUMPRODUCT('Drifted Weights'!AU$2:AU$49,(1+'Monthly Return'!AU$2:AU$49))</f>
        <v>2.5979169441335014E-2</v>
      </c>
      <c r="AW25" s="126" cm="1">
        <f t="array" ref="AW25">(AV25*(1+'Drifted Weights'!AV25))/SUMPRODUCT('Drifted Weights'!AV$2:AV$49,(1+'Monthly Return'!AV$2:AV$49))</f>
        <v>2.6461139461826277E-2</v>
      </c>
      <c r="AX25" s="126" cm="1">
        <f t="array" ref="AX25">(AW25*(1+'Drifted Weights'!AW25))/SUMPRODUCT('Drifted Weights'!AW$2:AW$49,(1+'Monthly Return'!AW$2:AW$49))</f>
        <v>2.5516465260960224E-2</v>
      </c>
      <c r="AY25" s="123">
        <v>2.5226428356260676E-2</v>
      </c>
      <c r="AZ25" s="126" cm="1">
        <f t="array" ref="AZ25">(AY25*(1+'Drifted Weights'!AY25))/SUMPRODUCT('Drifted Weights'!AY$2:AY$49,(1+'Monthly Return'!AY$2:AY$49))</f>
        <v>2.4083847306919197E-2</v>
      </c>
      <c r="BA25" s="126" cm="1">
        <f t="array" ref="BA25">(AZ25*(1+'Drifted Weights'!AZ25))/SUMPRODUCT('Drifted Weights'!AZ$2:AZ$49,(1+'Monthly Return'!AZ$2:AZ$49))</f>
        <v>2.4732110140837683E-2</v>
      </c>
      <c r="BB25" s="126" cm="1">
        <f t="array" ref="BB25">(BA25*(1+'Drifted Weights'!BA25))/SUMPRODUCT('Drifted Weights'!BA$2:BA$49,(1+'Monthly Return'!BA$2:BA$49))</f>
        <v>2.6524667325747077E-2</v>
      </c>
      <c r="BC25" s="126" cm="1">
        <f t="array" ref="BC25">(BB25*(1+'Drifted Weights'!BB25))/SUMPRODUCT('Drifted Weights'!BB$2:BB$49,(1+'Monthly Return'!BB$2:BB$49))</f>
        <v>2.6042713825588388E-2</v>
      </c>
      <c r="BD25" s="123">
        <v>2.5226428356260676E-2</v>
      </c>
    </row>
    <row r="26" spans="1:56">
      <c r="A26" s="124" t="s">
        <v>180</v>
      </c>
      <c r="B26" s="124" t="s">
        <v>181</v>
      </c>
      <c r="C26" s="123">
        <v>1.6384175117983738E-2</v>
      </c>
      <c r="D26" s="126" cm="1">
        <f t="array" ref="D26">(C26*(1+'Drifted Weights'!C26))/SUMPRODUCT('Drifted Weights'!C$2:C$49,(1+'Monthly Return'!C$2:C$49))</f>
        <v>1.6795631123562593E-2</v>
      </c>
      <c r="E26" s="126" cm="1">
        <f t="array" ref="E26">(D26*(1+'Drifted Weights'!D26))/SUMPRODUCT('Drifted Weights'!D$2:D$49,(1+'Monthly Return'!D$2:D$49))</f>
        <v>1.5777905551608185E-2</v>
      </c>
      <c r="F26" s="126" cm="1">
        <f t="array" ref="F26">(E26*(1+'Drifted Weights'!E26))/SUMPRODUCT('Drifted Weights'!E$2:E$49,(1+'Monthly Return'!E$2:E$49))</f>
        <v>1.5381099027241357E-2</v>
      </c>
      <c r="G26" s="126" cm="1">
        <f t="array" ref="G26">(F26*(1+'Drifted Weights'!F26))/SUMPRODUCT('Drifted Weights'!F$2:F$49,(1+'Monthly Return'!F$2:F$49))</f>
        <v>1.5970229255326523E-2</v>
      </c>
      <c r="H26" s="123">
        <v>1.6384175117983738E-2</v>
      </c>
      <c r="I26" s="126" cm="1">
        <f t="array" ref="I26">(H26*(1+'Drifted Weights'!H26))/SUMPRODUCT('Drifted Weights'!H$2:H$49,(1+'Monthly Return'!H$2:H$49))</f>
        <v>1.6365815498901651E-2</v>
      </c>
      <c r="J26" s="126" cm="1">
        <f t="array" ref="J26">(I26*(1+'Drifted Weights'!I26))/SUMPRODUCT('Drifted Weights'!I$2:I$49,(1+'Monthly Return'!I$2:I$49))</f>
        <v>1.6351613985966483E-2</v>
      </c>
      <c r="K26" s="126" cm="1">
        <f t="array" ref="K26">(J26*(1+'Drifted Weights'!J26))/SUMPRODUCT('Drifted Weights'!J$2:J$49,(1+'Monthly Return'!J$2:J$49))</f>
        <v>1.5973292406511342E-2</v>
      </c>
      <c r="L26" s="126" cm="1">
        <f t="array" ref="L26">(K26*(1+'Drifted Weights'!K26))/SUMPRODUCT('Drifted Weights'!K$2:K$49,(1+'Monthly Return'!K$2:K$49))</f>
        <v>1.6419899278817391E-2</v>
      </c>
      <c r="M26" s="126" cm="1">
        <f t="array" ref="M26">(L26*(1+'Drifted Weights'!L26))/SUMPRODUCT('Drifted Weights'!L$2:L$49,(1+'Monthly Return'!L$2:L$49))</f>
        <v>1.5353540582428455E-2</v>
      </c>
      <c r="N26" s="126" cm="1">
        <f t="array" ref="N26">(M26*(1+'Drifted Weights'!M26))/SUMPRODUCT('Drifted Weights'!M$2:M$49,(1+'Monthly Return'!M$2:M$49))</f>
        <v>1.655832977611426E-2</v>
      </c>
      <c r="O26" s="123">
        <v>1.6384175117983738E-2</v>
      </c>
      <c r="P26" s="126" cm="1">
        <f t="array" ref="P26">(O26*(1+'Drifted Weights'!O26))/SUMPRODUCT('Drifted Weights'!O$2:O$49,(1+'Monthly Return'!O$2:O$49))</f>
        <v>1.6609285715934761E-2</v>
      </c>
      <c r="Q26" s="126" cm="1">
        <f t="array" ref="Q26">(P26*(1+'Drifted Weights'!P26))/SUMPRODUCT('Drifted Weights'!P$2:P$49,(1+'Monthly Return'!P$2:P$49))</f>
        <v>1.7032732860286323E-2</v>
      </c>
      <c r="R26" s="126" cm="1">
        <f t="array" ref="R26">(Q26*(1+'Drifted Weights'!Q26))/SUMPRODUCT('Drifted Weights'!Q$2:Q$49,(1+'Monthly Return'!Q$2:Q$49))</f>
        <v>1.6123765920831191E-2</v>
      </c>
      <c r="S26" s="126" cm="1">
        <f t="array" ref="S26">(R26*(1+'Drifted Weights'!R26))/SUMPRODUCT('Drifted Weights'!R$2:R$49,(1+'Monthly Return'!R$2:R$49))</f>
        <v>1.6128710811193332E-2</v>
      </c>
      <c r="T26" s="123">
        <v>1.6384175117983738E-2</v>
      </c>
      <c r="U26" s="126" cm="1">
        <f t="array" ref="U26">(T26*(1+'Drifted Weights'!T26))/SUMPRODUCT('Drifted Weights'!T$2:T$49,(1+'Monthly Return'!T$2:T$49))</f>
        <v>1.807650565671183E-2</v>
      </c>
      <c r="V26" s="126" cm="1">
        <f t="array" ref="V26">(U26*(1+'Drifted Weights'!U26))/SUMPRODUCT('Drifted Weights'!U$2:U$49,(1+'Monthly Return'!U$2:U$49))</f>
        <v>1.5583603769110773E-2</v>
      </c>
      <c r="W26" s="126" cm="1">
        <f t="array" ref="W26">(V26*(1+'Drifted Weights'!V26))/SUMPRODUCT('Drifted Weights'!V$2:V$49,(1+'Monthly Return'!V$2:V$49))</f>
        <v>1.7099528269494773E-2</v>
      </c>
      <c r="X26" s="126" cm="1">
        <f t="array" ref="X26">(W26*(1+'Drifted Weights'!W26))/SUMPRODUCT('Drifted Weights'!W$2:W$49,(1+'Monthly Return'!W$2:W$49))</f>
        <v>1.7116079956058263E-2</v>
      </c>
      <c r="Y26" s="126" cm="1">
        <f t="array" ref="Y26">(X26*(1+'Drifted Weights'!X26))/SUMPRODUCT('Drifted Weights'!X$2:X$49,(1+'Monthly Return'!X$2:X$49))</f>
        <v>1.4902921986060356E-2</v>
      </c>
      <c r="Z26" s="126" cm="1">
        <f t="array" ref="Z26">(Y26*(1+'Drifted Weights'!Y26))/SUMPRODUCT('Drifted Weights'!Y$2:Y$49,(1+'Monthly Return'!Y$2:Y$49))</f>
        <v>1.471205452229337E-2</v>
      </c>
      <c r="AA26" s="123">
        <v>1.6384175117983738E-2</v>
      </c>
      <c r="AB26" s="126" cm="1">
        <f t="array" ref="AB26">(AA26*(1+'Drifted Weights'!AA26))/SUMPRODUCT('Drifted Weights'!AA$2:AA$49,(1+'Monthly Return'!AA$2:AA$49))</f>
        <v>1.5365726169549995E-2</v>
      </c>
      <c r="AC26" s="126" cm="1">
        <f t="array" ref="AC26">(AB26*(1+'Drifted Weights'!AB26))/SUMPRODUCT('Drifted Weights'!AB$2:AB$49,(1+'Monthly Return'!AB$2:AB$49))</f>
        <v>1.6184707417549623E-2</v>
      </c>
      <c r="AD26" s="126" cm="1">
        <f t="array" ref="AD26">(AC26*(1+'Drifted Weights'!AC26))/SUMPRODUCT('Drifted Weights'!AC$2:AC$49,(1+'Monthly Return'!AC$2:AC$49))</f>
        <v>1.6369576867953983E-2</v>
      </c>
      <c r="AE26" s="126" cm="1">
        <f t="array" ref="AE26">(AD26*(1+'Drifted Weights'!AD26))/SUMPRODUCT('Drifted Weights'!AD$2:AD$49,(1+'Monthly Return'!AD$2:AD$49))</f>
        <v>1.5724745442143116E-2</v>
      </c>
      <c r="AF26" s="123">
        <v>1.6384175117983738E-2</v>
      </c>
      <c r="AG26" s="126" cm="1">
        <f t="array" ref="AG26">(AF26*(1+'Drifted Weights'!AF26))/SUMPRODUCT('Drifted Weights'!AF$2:AF$49,(1+'Monthly Return'!AF$2:AF$49))</f>
        <v>1.6130846577488579E-2</v>
      </c>
      <c r="AH26" s="126" cm="1">
        <f t="array" ref="AH26">(AG26*(1+'Drifted Weights'!AG26))/SUMPRODUCT('Drifted Weights'!AG$2:AG$49,(1+'Monthly Return'!AG$2:AG$49))</f>
        <v>1.6183734197894789E-2</v>
      </c>
      <c r="AI26" s="126" cm="1">
        <f t="array" ref="AI26">(AH26*(1+'Drifted Weights'!AH26))/SUMPRODUCT('Drifted Weights'!AH$2:AH$49,(1+'Monthly Return'!AH$2:AH$49))</f>
        <v>1.6631613331872467E-2</v>
      </c>
      <c r="AJ26" s="126" cm="1">
        <f t="array" ref="AJ26">(AI26*(1+'Drifted Weights'!AI26))/SUMPRODUCT('Drifted Weights'!AI$2:AI$49,(1+'Monthly Return'!AI$2:AI$49))</f>
        <v>1.6373892829564144E-2</v>
      </c>
      <c r="AK26" s="126" cm="1">
        <f t="array" ref="AK26">(AJ26*(1+'Drifted Weights'!AJ26))/SUMPRODUCT('Drifted Weights'!AJ$2:AJ$49,(1+'Monthly Return'!AJ$2:AJ$49))</f>
        <v>1.6724664965353239E-2</v>
      </c>
      <c r="AL26" s="126" cm="1">
        <f t="array" ref="AL26">(AK26*(1+'Drifted Weights'!AK26))/SUMPRODUCT('Drifted Weights'!AK$2:AK$49,(1+'Monthly Return'!AK$2:AK$49))</f>
        <v>1.4730848644954145E-2</v>
      </c>
      <c r="AM26" s="123">
        <v>1.6384175117983738E-2</v>
      </c>
      <c r="AN26" s="126" cm="1">
        <f t="array" ref="AN26">(AM26*(1+'Drifted Weights'!AM26))/SUMPRODUCT('Drifted Weights'!AM$2:AM$49,(1+'Monthly Return'!AM$2:AM$49))</f>
        <v>1.6439282010405794E-2</v>
      </c>
      <c r="AO26" s="126" cm="1">
        <f t="array" ref="AO26">(AN26*(1+'Drifted Weights'!AN26))/SUMPRODUCT('Drifted Weights'!AN$2:AN$49,(1+'Monthly Return'!AN$2:AN$49))</f>
        <v>1.6063154996938587E-2</v>
      </c>
      <c r="AP26" s="126" cm="1">
        <f t="array" ref="AP26">(AO26*(1+'Drifted Weights'!AO26))/SUMPRODUCT('Drifted Weights'!AO$2:AO$49,(1+'Monthly Return'!AO$2:AO$49))</f>
        <v>1.5470170700762384E-2</v>
      </c>
      <c r="AQ26" s="126" cm="1">
        <f t="array" ref="AQ26">(AP26*(1+'Drifted Weights'!AP26))/SUMPRODUCT('Drifted Weights'!AP$2:AP$49,(1+'Monthly Return'!AP$2:AP$49))</f>
        <v>1.6157046290894012E-2</v>
      </c>
      <c r="AR26" s="123">
        <v>1.6384175117983738E-2</v>
      </c>
      <c r="AS26" s="126" cm="1">
        <f t="array" ref="AS26">(AR26*(1+'Drifted Weights'!AR26))/SUMPRODUCT('Drifted Weights'!AR$2:AR$49,(1+'Monthly Return'!AR$2:AR$49))</f>
        <v>1.6835192888698922E-2</v>
      </c>
      <c r="AT26" s="126" cm="1">
        <f t="array" ref="AT26">(AS26*(1+'Drifted Weights'!AS26))/SUMPRODUCT('Drifted Weights'!AS$2:AS$49,(1+'Monthly Return'!AS$2:AS$49))</f>
        <v>1.6067547060033816E-2</v>
      </c>
      <c r="AU26" s="126" cm="1">
        <f t="array" ref="AU26">(AT26*(1+'Drifted Weights'!AT26))/SUMPRODUCT('Drifted Weights'!AT$2:AT$49,(1+'Monthly Return'!AT$2:AT$49))</f>
        <v>1.5995611084013612E-2</v>
      </c>
      <c r="AV26" s="126" cm="1">
        <f t="array" ref="AV26">(AU26*(1+'Drifted Weights'!AU26))/SUMPRODUCT('Drifted Weights'!AU$2:AU$49,(1+'Monthly Return'!AU$2:AU$49))</f>
        <v>1.6279379568719051E-2</v>
      </c>
      <c r="AW26" s="126" cm="1">
        <f t="array" ref="AW26">(AV26*(1+'Drifted Weights'!AV26))/SUMPRODUCT('Drifted Weights'!AV$2:AV$49,(1+'Monthly Return'!AV$2:AV$49))</f>
        <v>1.6424633933303203E-2</v>
      </c>
      <c r="AX26" s="126" cm="1">
        <f t="array" ref="AX26">(AW26*(1+'Drifted Weights'!AW26))/SUMPRODUCT('Drifted Weights'!AW$2:AW$49,(1+'Monthly Return'!AW$2:AW$49))</f>
        <v>1.5683404343824859E-2</v>
      </c>
      <c r="AY26" s="123">
        <v>1.6384175117983738E-2</v>
      </c>
      <c r="AZ26" s="126" cm="1">
        <f t="array" ref="AZ26">(AY26*(1+'Drifted Weights'!AY26))/SUMPRODUCT('Drifted Weights'!AY$2:AY$49,(1+'Monthly Return'!AY$2:AY$49))</f>
        <v>1.5507178354166276E-2</v>
      </c>
      <c r="BA26" s="126" cm="1">
        <f t="array" ref="BA26">(AZ26*(1+'Drifted Weights'!AZ26))/SUMPRODUCT('Drifted Weights'!AZ$2:AZ$49,(1+'Monthly Return'!AZ$2:AZ$49))</f>
        <v>1.5791215860617366E-2</v>
      </c>
      <c r="BB26" s="126" cm="1">
        <f t="array" ref="BB26">(BA26*(1+'Drifted Weights'!BA26))/SUMPRODUCT('Drifted Weights'!BA$2:BA$49,(1+'Monthly Return'!BA$2:BA$49))</f>
        <v>1.6787980334325759E-2</v>
      </c>
      <c r="BC26" s="126" cm="1">
        <f t="array" ref="BC26">(BB26*(1+'Drifted Weights'!BB26))/SUMPRODUCT('Drifted Weights'!BB$2:BB$49,(1+'Monthly Return'!BB$2:BB$49))</f>
        <v>1.6326600220912511E-2</v>
      </c>
      <c r="BD26" s="123">
        <v>1.6384175117983738E-2</v>
      </c>
    </row>
    <row r="27" spans="1:56">
      <c r="A27" s="124" t="s">
        <v>46</v>
      </c>
      <c r="B27" s="124" t="s">
        <v>47</v>
      </c>
      <c r="C27" s="123">
        <v>4.0063043905112165E-2</v>
      </c>
      <c r="D27" s="126" cm="1">
        <f t="array" ref="D27">(C27*(1+'Drifted Weights'!C27))/SUMPRODUCT('Drifted Weights'!C$2:C$49,(1+'Monthly Return'!C$2:C$49))</f>
        <v>4.2025942321612955E-2</v>
      </c>
      <c r="E27" s="126" cm="1">
        <f t="array" ref="E27">(D27*(1+'Drifted Weights'!D27))/SUMPRODUCT('Drifted Weights'!D$2:D$49,(1+'Monthly Return'!D$2:D$49))</f>
        <v>4.0459018607246058E-2</v>
      </c>
      <c r="F27" s="126" cm="1">
        <f t="array" ref="F27">(E27*(1+'Drifted Weights'!E27))/SUMPRODUCT('Drifted Weights'!E$2:E$49,(1+'Monthly Return'!E$2:E$49))</f>
        <v>4.0399833682625522E-2</v>
      </c>
      <c r="G27" s="126" cm="1">
        <f t="array" ref="G27">(F27*(1+'Drifted Weights'!F27))/SUMPRODUCT('Drifted Weights'!F$2:F$49,(1+'Monthly Return'!F$2:F$49))</f>
        <v>4.2980806330878252E-2</v>
      </c>
      <c r="H27" s="123">
        <v>4.0063043905112165E-2</v>
      </c>
      <c r="I27" s="126" cm="1">
        <f t="array" ref="I27">(H27*(1+'Drifted Weights'!H27))/SUMPRODUCT('Drifted Weights'!H$2:H$49,(1+'Monthly Return'!H$2:H$49))</f>
        <v>4.0950459863226055E-2</v>
      </c>
      <c r="J27" s="126" cm="1">
        <f t="array" ref="J27">(I27*(1+'Drifted Weights'!I27))/SUMPRODUCT('Drifted Weights'!I$2:I$49,(1+'Monthly Return'!I$2:I$49))</f>
        <v>4.1904606836472923E-2</v>
      </c>
      <c r="K27" s="126" cm="1">
        <f t="array" ref="K27">(J27*(1+'Drifted Weights'!J27))/SUMPRODUCT('Drifted Weights'!J$2:J$49,(1+'Monthly Return'!J$2:J$49))</f>
        <v>4.1964259424965518E-2</v>
      </c>
      <c r="L27" s="126" cm="1">
        <f t="array" ref="L27">(K27*(1+'Drifted Weights'!K27))/SUMPRODUCT('Drifted Weights'!K$2:K$49,(1+'Monthly Return'!K$2:K$49))</f>
        <v>4.4241122855923368E-2</v>
      </c>
      <c r="M27" s="126" cm="1">
        <f t="array" ref="M27">(L27*(1+'Drifted Weights'!L27))/SUMPRODUCT('Drifted Weights'!L$2:L$49,(1+'Monthly Return'!L$2:L$49))</f>
        <v>4.250028344229724E-2</v>
      </c>
      <c r="N27" s="126" cm="1">
        <f t="array" ref="N27">(M27*(1+'Drifted Weights'!M27))/SUMPRODUCT('Drifted Weights'!M$2:M$49,(1+'Monthly Return'!M$2:M$49))</f>
        <v>4.7060735148598411E-2</v>
      </c>
      <c r="O27" s="123">
        <v>4.0063043905112165E-2</v>
      </c>
      <c r="P27" s="126" cm="1">
        <f t="array" ref="P27">(O27*(1+'Drifted Weights'!O27))/SUMPRODUCT('Drifted Weights'!O$2:O$49,(1+'Monthly Return'!O$2:O$49))</f>
        <v>4.155966979542737E-2</v>
      </c>
      <c r="Q27" s="126" cm="1">
        <f t="array" ref="Q27">(P27*(1+'Drifted Weights'!P27))/SUMPRODUCT('Drifted Weights'!P$2:P$49,(1+'Monthly Return'!P$2:P$49))</f>
        <v>4.3665209719444022E-2</v>
      </c>
      <c r="R27" s="126" cm="1">
        <f t="array" ref="R27">(Q27*(1+'Drifted Weights'!Q27))/SUMPRODUCT('Drifted Weights'!Q$2:Q$49,(1+'Monthly Return'!Q$2:Q$49))</f>
        <v>4.2417393272803819E-2</v>
      </c>
      <c r="S27" s="126" cm="1">
        <f t="array" ref="S27">(R27*(1+'Drifted Weights'!R27))/SUMPRODUCT('Drifted Weights'!R$2:R$49,(1+'Monthly Return'!R$2:R$49))</f>
        <v>4.3528348131918207E-2</v>
      </c>
      <c r="T27" s="123">
        <v>4.0063043905112165E-2</v>
      </c>
      <c r="U27" s="126" cm="1">
        <f t="array" ref="U27">(T27*(1+'Drifted Weights'!T27))/SUMPRODUCT('Drifted Weights'!T$2:T$49,(1+'Monthly Return'!T$2:T$49))</f>
        <v>4.5230940029370108E-2</v>
      </c>
      <c r="V27" s="126" cm="1">
        <f t="array" ref="V27">(U27*(1+'Drifted Weights'!U27))/SUMPRODUCT('Drifted Weights'!U$2:U$49,(1+'Monthly Return'!U$2:U$49))</f>
        <v>4.0033252073974054E-2</v>
      </c>
      <c r="W27" s="126" cm="1">
        <f t="array" ref="W27">(V27*(1+'Drifted Weights'!V27))/SUMPRODUCT('Drifted Weights'!V$2:V$49,(1+'Monthly Return'!V$2:V$49))</f>
        <v>4.4985095578391539E-2</v>
      </c>
      <c r="X27" s="126" cm="1">
        <f t="array" ref="X27">(W27*(1+'Drifted Weights'!W27))/SUMPRODUCT('Drifted Weights'!W$2:W$49,(1+'Monthly Return'!W$2:W$49))</f>
        <v>4.6263178541906619E-2</v>
      </c>
      <c r="Y27" s="126" cm="1">
        <f t="array" ref="Y27">(X27*(1+'Drifted Weights'!X27))/SUMPRODUCT('Drifted Weights'!X$2:X$49,(1+'Monthly Return'!X$2:X$49))</f>
        <v>4.1435540701538653E-2</v>
      </c>
      <c r="Z27" s="126" cm="1">
        <f t="array" ref="Z27">(Y27*(1+'Drifted Weights'!Y27))/SUMPRODUCT('Drifted Weights'!Y$2:Y$49,(1+'Monthly Return'!Y$2:Y$49))</f>
        <v>4.1974235984699584E-2</v>
      </c>
      <c r="AA27" s="123">
        <v>4.0063043905112165E-2</v>
      </c>
      <c r="AB27" s="126" cm="1">
        <f t="array" ref="AB27">(AA27*(1+'Drifted Weights'!AA27))/SUMPRODUCT('Drifted Weights'!AA$2:AA$49,(1+'Monthly Return'!AA$2:AA$49))</f>
        <v>3.8448041456761416E-2</v>
      </c>
      <c r="AC27" s="126" cm="1">
        <f t="array" ref="AC27">(AB27*(1+'Drifted Weights'!AB27))/SUMPRODUCT('Drifted Weights'!AB$2:AB$49,(1+'Monthly Return'!AB$2:AB$49))</f>
        <v>4.1417917339119023E-2</v>
      </c>
      <c r="AD27" s="126" cm="1">
        <f t="array" ref="AD27">(AC27*(1+'Drifted Weights'!AC27))/SUMPRODUCT('Drifted Weights'!AC$2:AC$49,(1+'Monthly Return'!AC$2:AC$49))</f>
        <v>4.2931221784389649E-2</v>
      </c>
      <c r="AE27" s="126" cm="1">
        <f t="array" ref="AE27">(AD27*(1+'Drifted Weights'!AD27))/SUMPRODUCT('Drifted Weights'!AD$2:AD$49,(1+'Monthly Return'!AD$2:AD$49))</f>
        <v>4.2317833987414601E-2</v>
      </c>
      <c r="AF27" s="123">
        <v>4.0063043905112165E-2</v>
      </c>
      <c r="AG27" s="126" cm="1">
        <f t="array" ref="AG27">(AF27*(1+'Drifted Weights'!AF27))/SUMPRODUCT('Drifted Weights'!AF$2:AF$49,(1+'Monthly Return'!AF$2:AF$49))</f>
        <v>4.0362521829458202E-2</v>
      </c>
      <c r="AH27" s="126" cm="1">
        <f t="array" ref="AH27">(AG27*(1+'Drifted Weights'!AG27))/SUMPRODUCT('Drifted Weights'!AG$2:AG$49,(1+'Monthly Return'!AG$2:AG$49))</f>
        <v>4.1460537934525983E-2</v>
      </c>
      <c r="AI27" s="126" cm="1">
        <f t="array" ref="AI27">(AH27*(1+'Drifted Weights'!AH27))/SUMPRODUCT('Drifted Weights'!AH$2:AH$49,(1+'Monthly Return'!AH$2:AH$49))</f>
        <v>4.3667784147912732E-2</v>
      </c>
      <c r="AJ27" s="126" cm="1">
        <f t="array" ref="AJ27">(AI27*(1+'Drifted Weights'!AI27))/SUMPRODUCT('Drifted Weights'!AI$2:AI$49,(1+'Monthly Return'!AI$2:AI$49))</f>
        <v>4.413441621143914E-2</v>
      </c>
      <c r="AK27" s="126" cm="1">
        <f t="array" ref="AK27">(AJ27*(1+'Drifted Weights'!AJ27))/SUMPRODUCT('Drifted Weights'!AJ$2:AJ$49,(1+'Monthly Return'!AJ$2:AJ$49))</f>
        <v>4.6311172803911047E-2</v>
      </c>
      <c r="AL27" s="126" cm="1">
        <f t="array" ref="AL27">(AK27*(1+'Drifted Weights'!AK27))/SUMPRODUCT('Drifted Weights'!AK$2:AK$49,(1+'Monthly Return'!AK$2:AK$49))</f>
        <v>4.1977215185269E-2</v>
      </c>
      <c r="AM27" s="123">
        <v>4.0063043905112165E-2</v>
      </c>
      <c r="AN27" s="126" cm="1">
        <f t="array" ref="AN27">(AM27*(1+'Drifted Weights'!AM27))/SUMPRODUCT('Drifted Weights'!AM$2:AM$49,(1+'Monthly Return'!AM$2:AM$49))</f>
        <v>4.1134287392678742E-2</v>
      </c>
      <c r="AO27" s="126" cm="1">
        <f t="array" ref="AO27">(AN27*(1+'Drifted Weights'!AN27))/SUMPRODUCT('Drifted Weights'!AN$2:AN$49,(1+'Monthly Return'!AN$2:AN$49))</f>
        <v>4.1169660984478398E-2</v>
      </c>
      <c r="AP27" s="126" cm="1">
        <f t="array" ref="AP27">(AO27*(1+'Drifted Weights'!AO27))/SUMPRODUCT('Drifted Weights'!AO$2:AO$49,(1+'Monthly Return'!AO$2:AO$49))</f>
        <v>4.0629581422152027E-2</v>
      </c>
      <c r="AQ27" s="126" cm="1">
        <f t="array" ref="AQ27">(AP27*(1+'Drifted Weights'!AP27))/SUMPRODUCT('Drifted Weights'!AP$2:AP$49,(1+'Monthly Return'!AP$2:AP$49))</f>
        <v>4.3484873214578515E-2</v>
      </c>
      <c r="AR27" s="123">
        <v>4.0063043905112165E-2</v>
      </c>
      <c r="AS27" s="126" cm="1">
        <f t="array" ref="AS27">(AR27*(1+'Drifted Weights'!AR27))/SUMPRODUCT('Drifted Weights'!AR$2:AR$49,(1+'Monthly Return'!AR$2:AR$49))</f>
        <v>4.2124933568058472E-2</v>
      </c>
      <c r="AT27" s="126" cm="1">
        <f t="array" ref="AT27">(AS27*(1+'Drifted Weights'!AS27))/SUMPRODUCT('Drifted Weights'!AS$2:AS$49,(1+'Monthly Return'!AS$2:AS$49))</f>
        <v>4.1204052408583866E-2</v>
      </c>
      <c r="AU27" s="126" cm="1">
        <f t="array" ref="AU27">(AT27*(1+'Drifted Weights'!AT27))/SUMPRODUCT('Drifted Weights'!AT$2:AT$49,(1+'Monthly Return'!AT$2:AT$49))</f>
        <v>4.2034361597569445E-2</v>
      </c>
      <c r="AV27" s="126" cm="1">
        <f t="array" ref="AV27">(AU27*(1+'Drifted Weights'!AU27))/SUMPRODUCT('Drifted Weights'!AU$2:AU$49,(1+'Monthly Return'!AU$2:AU$49))</f>
        <v>4.3876469738932306E-2</v>
      </c>
      <c r="AW27" s="126" cm="1">
        <f t="array" ref="AW27">(AV27*(1+'Drifted Weights'!AV27))/SUMPRODUCT('Drifted Weights'!AV$2:AV$49,(1+'Monthly Return'!AV$2:AV$49))</f>
        <v>4.5470059386463625E-2</v>
      </c>
      <c r="AX27" s="126" cm="1">
        <f t="array" ref="AX27">(AW27*(1+'Drifted Weights'!AW27))/SUMPRODUCT('Drifted Weights'!AW$2:AW$49,(1+'Monthly Return'!AW$2:AW$49))</f>
        <v>4.465875172108167E-2</v>
      </c>
      <c r="AY27" s="123">
        <v>4.0063043905112165E-2</v>
      </c>
      <c r="AZ27" s="126" cm="1">
        <f t="array" ref="AZ27">(AY27*(1+'Drifted Weights'!AY27))/SUMPRODUCT('Drifted Weights'!AY$2:AY$49,(1+'Monthly Return'!AY$2:AY$49))</f>
        <v>3.8801982389865756E-2</v>
      </c>
      <c r="BA27" s="126" cm="1">
        <f t="array" ref="BA27">(AZ27*(1+'Drifted Weights'!AZ27))/SUMPRODUCT('Drifted Weights'!AZ$2:AZ$49,(1+'Monthly Return'!AZ$2:AZ$49))</f>
        <v>4.0419084704327674E-2</v>
      </c>
      <c r="BB27" s="126" cm="1">
        <f t="array" ref="BB27">(BA27*(1+'Drifted Weights'!BA27))/SUMPRODUCT('Drifted Weights'!BA$2:BA$49,(1+'Monthly Return'!BA$2:BA$49))</f>
        <v>4.4012213727693573E-2</v>
      </c>
      <c r="BC27" s="126" cm="1">
        <f t="array" ref="BC27">(BB27*(1+'Drifted Weights'!BB27))/SUMPRODUCT('Drifted Weights'!BB$2:BB$49,(1+'Monthly Return'!BB$2:BB$49))</f>
        <v>4.3948665857446639E-2</v>
      </c>
      <c r="BD27" s="123">
        <v>4.0063043905112165E-2</v>
      </c>
    </row>
    <row r="28" spans="1:56">
      <c r="A28" s="124" t="s">
        <v>112</v>
      </c>
      <c r="B28" s="124" t="s">
        <v>113</v>
      </c>
      <c r="C28" s="123">
        <v>2.3232906739494272E-2</v>
      </c>
      <c r="D28" s="126" cm="1">
        <f t="array" ref="D28">(C28*(1+'Drifted Weights'!C28))/SUMPRODUCT('Drifted Weights'!C$2:C$49,(1+'Monthly Return'!C$2:C$49))</f>
        <v>2.3976837483743397E-2</v>
      </c>
      <c r="E28" s="126" cm="1">
        <f t="array" ref="E28">(D28*(1+'Drifted Weights'!D28))/SUMPRODUCT('Drifted Weights'!D$2:D$49,(1+'Monthly Return'!D$2:D$49))</f>
        <v>2.2683046611882248E-2</v>
      </c>
      <c r="F28" s="126" cm="1">
        <f t="array" ref="F28">(E28*(1+'Drifted Weights'!E28))/SUMPRODUCT('Drifted Weights'!E$2:E$49,(1+'Monthly Return'!E$2:E$49))</f>
        <v>2.2262897966958777E-2</v>
      </c>
      <c r="G28" s="126" cm="1">
        <f t="array" ref="G28">(F28*(1+'Drifted Weights'!F28))/SUMPRODUCT('Drifted Weights'!F$2:F$49,(1+'Monthly Return'!F$2:F$49))</f>
        <v>2.3272283676058044E-2</v>
      </c>
      <c r="H28" s="123">
        <v>2.3232906739494272E-2</v>
      </c>
      <c r="I28" s="126" cm="1">
        <f t="array" ref="I28">(H28*(1+'Drifted Weights'!H28))/SUMPRODUCT('Drifted Weights'!H$2:H$49,(1+'Monthly Return'!H$2:H$49))</f>
        <v>2.3363248193489741E-2</v>
      </c>
      <c r="J28" s="126" cm="1">
        <f t="array" ref="J28">(I28*(1+'Drifted Weights'!I28))/SUMPRODUCT('Drifted Weights'!I$2:I$49,(1+'Monthly Return'!I$2:I$49))</f>
        <v>2.3503685357261096E-2</v>
      </c>
      <c r="K28" s="126" cm="1">
        <f t="array" ref="K28">(J28*(1+'Drifted Weights'!J28))/SUMPRODUCT('Drifted Weights'!J$2:J$49,(1+'Monthly Return'!J$2:J$49))</f>
        <v>2.3121457653345702E-2</v>
      </c>
      <c r="L28" s="126" cm="1">
        <f t="array" ref="L28">(K28*(1+'Drifted Weights'!K28))/SUMPRODUCT('Drifted Weights'!K$2:K$49,(1+'Monthly Return'!K$2:K$49))</f>
        <v>2.3935150272068148E-2</v>
      </c>
      <c r="M28" s="126" cm="1">
        <f t="array" ref="M28">(L28*(1+'Drifted Weights'!L28))/SUMPRODUCT('Drifted Weights'!L$2:L$49,(1+'Monthly Return'!L$2:L$49))</f>
        <v>2.2546207721640565E-2</v>
      </c>
      <c r="N28" s="126" cm="1">
        <f t="array" ref="N28">(M28*(1+'Drifted Weights'!M28))/SUMPRODUCT('Drifted Weights'!M$2:M$49,(1+'Monthly Return'!M$2:M$49))</f>
        <v>2.4487652027775551E-2</v>
      </c>
      <c r="O28" s="123">
        <v>2.3232906739494272E-2</v>
      </c>
      <c r="P28" s="126" cm="1">
        <f t="array" ref="P28">(O28*(1+'Drifted Weights'!O28))/SUMPRODUCT('Drifted Weights'!O$2:O$49,(1+'Monthly Return'!O$2:O$49))</f>
        <v>2.3710817497851571E-2</v>
      </c>
      <c r="Q28" s="126" cm="1">
        <f t="array" ref="Q28">(P28*(1+'Drifted Weights'!P28))/SUMPRODUCT('Drifted Weights'!P$2:P$49,(1+'Monthly Return'!P$2:P$49))</f>
        <v>2.4485170192935567E-2</v>
      </c>
      <c r="R28" s="126" cm="1">
        <f t="array" ref="R28">(Q28*(1+'Drifted Weights'!Q28))/SUMPRODUCT('Drifted Weights'!Q$2:Q$49,(1+'Monthly Return'!Q$2:Q$49))</f>
        <v>2.3348340707747401E-2</v>
      </c>
      <c r="S28" s="126" cm="1">
        <f t="array" ref="S28">(R28*(1+'Drifted Weights'!R28))/SUMPRODUCT('Drifted Weights'!R$2:R$49,(1+'Monthly Return'!R$2:R$49))</f>
        <v>2.3521557370388916E-2</v>
      </c>
      <c r="T28" s="123">
        <v>2.3232906739494272E-2</v>
      </c>
      <c r="U28" s="126" cm="1">
        <f t="array" ref="U28">(T28*(1+'Drifted Weights'!T28))/SUMPRODUCT('Drifted Weights'!T$2:T$49,(1+'Monthly Return'!T$2:T$49))</f>
        <v>2.5805367789776382E-2</v>
      </c>
      <c r="V28" s="126" cm="1">
        <f t="array" ref="V28">(U28*(1+'Drifted Weights'!U28))/SUMPRODUCT('Drifted Weights'!U$2:U$49,(1+'Monthly Return'!U$2:U$49))</f>
        <v>2.2415478858552995E-2</v>
      </c>
      <c r="W28" s="126" cm="1">
        <f t="array" ref="W28">(V28*(1+'Drifted Weights'!V28))/SUMPRODUCT('Drifted Weights'!V$2:V$49,(1+'Monthly Return'!V$2:V$49))</f>
        <v>2.47614451905739E-2</v>
      </c>
      <c r="X28" s="126" cm="1">
        <f t="array" ref="X28">(W28*(1+'Drifted Weights'!W28))/SUMPRODUCT('Drifted Weights'!W$2:W$49,(1+'Monthly Return'!W$2:W$49))</f>
        <v>2.4972124424286285E-2</v>
      </c>
      <c r="Y28" s="126" cm="1">
        <f t="array" ref="Y28">(X28*(1+'Drifted Weights'!X28))/SUMPRODUCT('Drifted Weights'!X$2:X$49,(1+'Monthly Return'!X$2:X$49))</f>
        <v>2.1911098216730998E-2</v>
      </c>
      <c r="Z28" s="126" cm="1">
        <f t="array" ref="Z28">(Y28*(1+'Drifted Weights'!Y28))/SUMPRODUCT('Drifted Weights'!Y$2:Y$49,(1+'Monthly Return'!Y$2:Y$49))</f>
        <v>2.1779838552737518E-2</v>
      </c>
      <c r="AA28" s="123">
        <v>2.3232906739494272E-2</v>
      </c>
      <c r="AB28" s="126" cm="1">
        <f t="array" ref="AB28">(AA28*(1+'Drifted Weights'!AA28))/SUMPRODUCT('Drifted Weights'!AA$2:AA$49,(1+'Monthly Return'!AA$2:AA$49))</f>
        <v>2.1935556721661066E-2</v>
      </c>
      <c r="AC28" s="126" cm="1">
        <f t="array" ref="AC28">(AB28*(1+'Drifted Weights'!AB28))/SUMPRODUCT('Drifted Weights'!AB$2:AB$49,(1+'Monthly Return'!AB$2:AB$49))</f>
        <v>2.325420169350477E-2</v>
      </c>
      <c r="AD28" s="126" cm="1">
        <f t="array" ref="AD28">(AC28*(1+'Drifted Weights'!AC28))/SUMPRODUCT('Drifted Weights'!AC$2:AC$49,(1+'Monthly Return'!AC$2:AC$49))</f>
        <v>2.3683447306443568E-2</v>
      </c>
      <c r="AE28" s="126" cm="1">
        <f t="array" ref="AE28">(AD28*(1+'Drifted Weights'!AD28))/SUMPRODUCT('Drifted Weights'!AD$2:AD$49,(1+'Monthly Return'!AD$2:AD$49))</f>
        <v>2.2914221754892793E-2</v>
      </c>
      <c r="AF28" s="123">
        <v>2.3232906739494272E-2</v>
      </c>
      <c r="AG28" s="126" cm="1">
        <f t="array" ref="AG28">(AF28*(1+'Drifted Weights'!AF28))/SUMPRODUCT('Drifted Weights'!AF$2:AF$49,(1+'Monthly Return'!AF$2:AF$49))</f>
        <v>2.3027815032270329E-2</v>
      </c>
      <c r="AH28" s="126" cm="1">
        <f t="array" ref="AH28">(AG28*(1+'Drifted Weights'!AG28))/SUMPRODUCT('Drifted Weights'!AG$2:AG$49,(1+'Monthly Return'!AG$2:AG$49))</f>
        <v>2.3260128799242295E-2</v>
      </c>
      <c r="AI28" s="126" cm="1">
        <f t="array" ref="AI28">(AH28*(1+'Drifted Weights'!AH28))/SUMPRODUCT('Drifted Weights'!AH$2:AH$49,(1+'Monthly Return'!AH$2:AH$49))</f>
        <v>2.4070303764452128E-2</v>
      </c>
      <c r="AJ28" s="126" cm="1">
        <f t="array" ref="AJ28">(AI28*(1+'Drifted Weights'!AI28))/SUMPRODUCT('Drifted Weights'!AI$2:AI$49,(1+'Monthly Return'!AI$2:AI$49))</f>
        <v>2.3870707826523029E-2</v>
      </c>
      <c r="AK28" s="126" cm="1">
        <f t="array" ref="AK28">(AJ28*(1+'Drifted Weights'!AJ28))/SUMPRODUCT('Drifted Weights'!AJ$2:AJ$49,(1+'Monthly Return'!AJ$2:AJ$49))</f>
        <v>2.45619248093259E-2</v>
      </c>
      <c r="AL28" s="126" cm="1">
        <f t="array" ref="AL28">(AK28*(1+'Drifted Weights'!AK28))/SUMPRODUCT('Drifted Weights'!AK$2:AK$49,(1+'Monthly Return'!AK$2:AK$49))</f>
        <v>2.1800557072099803E-2</v>
      </c>
      <c r="AM28" s="123">
        <v>2.3232906739494272E-2</v>
      </c>
      <c r="AN28" s="126" cm="1">
        <f t="array" ref="AN28">(AM28*(1+'Drifted Weights'!AM28))/SUMPRODUCT('Drifted Weights'!AM$2:AM$49,(1+'Monthly Return'!AM$2:AM$49))</f>
        <v>2.3468126336732668E-2</v>
      </c>
      <c r="AO28" s="126" cm="1">
        <f t="array" ref="AO28">(AN28*(1+'Drifted Weights'!AN28))/SUMPRODUCT('Drifted Weights'!AN$2:AN$49,(1+'Monthly Return'!AN$2:AN$49))</f>
        <v>2.3089753849290625E-2</v>
      </c>
      <c r="AP28" s="126" cm="1">
        <f t="array" ref="AP28">(AO28*(1+'Drifted Weights'!AO28))/SUMPRODUCT('Drifted Weights'!AO$2:AO$49,(1+'Monthly Return'!AO$2:AO$49))</f>
        <v>2.2391159889994607E-2</v>
      </c>
      <c r="AQ28" s="126" cm="1">
        <f t="array" ref="AQ28">(AP28*(1+'Drifted Weights'!AP28))/SUMPRODUCT('Drifted Weights'!AP$2:AP$49,(1+'Monthly Return'!AP$2:AP$49))</f>
        <v>2.3544711307043616E-2</v>
      </c>
      <c r="AR28" s="123">
        <v>2.3232906739494272E-2</v>
      </c>
      <c r="AS28" s="126" cm="1">
        <f t="array" ref="AS28">(AR28*(1+'Drifted Weights'!AR28))/SUMPRODUCT('Drifted Weights'!AR$2:AR$49,(1+'Monthly Return'!AR$2:AR$49))</f>
        <v>2.403331443338973E-2</v>
      </c>
      <c r="AT28" s="126" cm="1">
        <f t="array" ref="AT28">(AS28*(1+'Drifted Weights'!AS28))/SUMPRODUCT('Drifted Weights'!AS$2:AS$49,(1+'Monthly Return'!AS$2:AS$49))</f>
        <v>2.3099823902441613E-2</v>
      </c>
      <c r="AU28" s="126" cm="1">
        <f t="array" ref="AU28">(AT28*(1+'Drifted Weights'!AT28))/SUMPRODUCT('Drifted Weights'!AT$2:AT$49,(1+'Monthly Return'!AT$2:AT$49))</f>
        <v>2.3155563507162084E-2</v>
      </c>
      <c r="AV28" s="126" cm="1">
        <f t="array" ref="AV28">(AU28*(1+'Drifted Weights'!AU28))/SUMPRODUCT('Drifted Weights'!AU$2:AU$49,(1+'Monthly Return'!AU$2:AU$49))</f>
        <v>2.3732429839145194E-2</v>
      </c>
      <c r="AW28" s="126" cm="1">
        <f t="array" ref="AW28">(AV28*(1+'Drifted Weights'!AV28))/SUMPRODUCT('Drifted Weights'!AV$2:AV$49,(1+'Monthly Return'!AV$2:AV$49))</f>
        <v>2.4119783354401604E-2</v>
      </c>
      <c r="AX28" s="126" cm="1">
        <f t="array" ref="AX28">(AW28*(1+'Drifted Weights'!AW28))/SUMPRODUCT('Drifted Weights'!AW$2:AW$49,(1+'Monthly Return'!AW$2:AW$49))</f>
        <v>2.3205643538855427E-2</v>
      </c>
      <c r="AY28" s="123">
        <v>2.3232906739494272E-2</v>
      </c>
      <c r="AZ28" s="126" cm="1">
        <f t="array" ref="AZ28">(AY28*(1+'Drifted Weights'!AY28))/SUMPRODUCT('Drifted Weights'!AY$2:AY$49,(1+'Monthly Return'!AY$2:AY$49))</f>
        <v>2.2137488760851125E-2</v>
      </c>
      <c r="BA28" s="126" cm="1">
        <f t="array" ref="BA28">(AZ28*(1+'Drifted Weights'!AZ28))/SUMPRODUCT('Drifted Weights'!AZ$2:AZ$49,(1+'Monthly Return'!AZ$2:AZ$49))</f>
        <v>2.2690154940828742E-2</v>
      </c>
      <c r="BB28" s="126" cm="1">
        <f t="array" ref="BB28">(BA28*(1+'Drifted Weights'!BA28))/SUMPRODUCT('Drifted Weights'!BA$2:BA$49,(1+'Monthly Return'!BA$2:BA$49))</f>
        <v>2.4286222265420578E-2</v>
      </c>
      <c r="BC28" s="126" cm="1">
        <f t="array" ref="BC28">(BB28*(1+'Drifted Weights'!BB28))/SUMPRODUCT('Drifted Weights'!BB$2:BB$49,(1+'Monthly Return'!BB$2:BB$49))</f>
        <v>2.3792944933055248E-2</v>
      </c>
      <c r="BD28" s="123">
        <v>2.3232906739494272E-2</v>
      </c>
    </row>
    <row r="29" spans="1:56">
      <c r="A29" s="124" t="s">
        <v>177</v>
      </c>
      <c r="B29" s="124" t="s">
        <v>178</v>
      </c>
      <c r="C29" s="123">
        <v>1.5000774430224649E-2</v>
      </c>
      <c r="D29" s="126" cm="1">
        <f t="array" ref="D29">(C29*(1+'Drifted Weights'!C29))/SUMPRODUCT('Drifted Weights'!C$2:C$49,(1+'Monthly Return'!C$2:C$49))</f>
        <v>1.5356558772896425E-2</v>
      </c>
      <c r="E29" s="126" cm="1">
        <f t="array" ref="E29">(D29*(1+'Drifted Weights'!D29))/SUMPRODUCT('Drifted Weights'!D$2:D$49,(1+'Monthly Return'!D$2:D$49))</f>
        <v>1.4405616115863659E-2</v>
      </c>
      <c r="F29" s="126" cm="1">
        <f t="array" ref="F29">(E29*(1+'Drifted Weights'!E29))/SUMPRODUCT('Drifted Weights'!E$2:E$49,(1+'Monthly Return'!E$2:E$49))</f>
        <v>1.402434983093395E-2</v>
      </c>
      <c r="G29" s="126" cm="1">
        <f t="array" ref="G29">(F29*(1+'Drifted Weights'!F29))/SUMPRODUCT('Drifted Weights'!F$2:F$49,(1+'Monthly Return'!F$2:F$49))</f>
        <v>1.4542056502777853E-2</v>
      </c>
      <c r="H29" s="123">
        <v>1.5000774430224649E-2</v>
      </c>
      <c r="I29" s="126" cm="1">
        <f t="array" ref="I29">(H29*(1+'Drifted Weights'!H29))/SUMPRODUCT('Drifted Weights'!H$2:H$49,(1+'Monthly Return'!H$2:H$49))</f>
        <v>1.4963570331256082E-2</v>
      </c>
      <c r="J29" s="126" cm="1">
        <f t="array" ref="J29">(I29*(1+'Drifted Weights'!I29))/SUMPRODUCT('Drifted Weights'!I$2:I$49,(1+'Monthly Return'!I$2:I$49))</f>
        <v>1.492995881127636E-2</v>
      </c>
      <c r="K29" s="126" cm="1">
        <f t="array" ref="K29">(J29*(1+'Drifted Weights'!J29))/SUMPRODUCT('Drifted Weights'!J$2:J$49,(1+'Monthly Return'!J$2:J$49))</f>
        <v>1.4564128981492043E-2</v>
      </c>
      <c r="L29" s="126" cm="1">
        <f t="array" ref="L29">(K29*(1+'Drifted Weights'!K29))/SUMPRODUCT('Drifted Weights'!K$2:K$49,(1+'Monthly Return'!K$2:K$49))</f>
        <v>1.495057083946554E-2</v>
      </c>
      <c r="M29" s="126" cm="1">
        <f t="array" ref="M29">(L29*(1+'Drifted Weights'!L29))/SUMPRODUCT('Drifted Weights'!L$2:L$49,(1+'Monthly Return'!L$2:L$49))</f>
        <v>1.3959425997479343E-2</v>
      </c>
      <c r="N29" s="126" cm="1">
        <f t="array" ref="N29">(M29*(1+'Drifted Weights'!M29))/SUMPRODUCT('Drifted Weights'!M$2:M$49,(1+'Monthly Return'!M$2:M$49))</f>
        <v>1.503414853081443E-2</v>
      </c>
      <c r="O29" s="123">
        <v>1.5000774430224649E-2</v>
      </c>
      <c r="P29" s="126" cm="1">
        <f t="array" ref="P29">(O29*(1+'Drifted Weights'!O29))/SUMPRODUCT('Drifted Weights'!O$2:O$49,(1+'Monthly Return'!O$2:O$49))</f>
        <v>1.5186179691381495E-2</v>
      </c>
      <c r="Q29" s="126" cm="1">
        <f t="array" ref="Q29">(P29*(1+'Drifted Weights'!P29))/SUMPRODUCT('Drifted Weights'!P$2:P$49,(1+'Monthly Return'!P$2:P$49))</f>
        <v>1.5551544880769305E-2</v>
      </c>
      <c r="R29" s="126" cm="1">
        <f t="array" ref="R29">(Q29*(1+'Drifted Weights'!Q29))/SUMPRODUCT('Drifted Weights'!Q$2:Q$49,(1+'Monthly Return'!Q$2:Q$49))</f>
        <v>1.4700182551491591E-2</v>
      </c>
      <c r="S29" s="126" cm="1">
        <f t="array" ref="S29">(R29*(1+'Drifted Weights'!R29))/SUMPRODUCT('Drifted Weights'!R$2:R$49,(1+'Monthly Return'!R$2:R$49))</f>
        <v>1.4684089667883694E-2</v>
      </c>
      <c r="T29" s="123">
        <v>1.5000774430224649E-2</v>
      </c>
      <c r="U29" s="126" cm="1">
        <f t="array" ref="U29">(T29*(1+'Drifted Weights'!T29))/SUMPRODUCT('Drifted Weights'!T$2:T$49,(1+'Monthly Return'!T$2:T$49))</f>
        <v>1.6527686246720123E-2</v>
      </c>
      <c r="V29" s="126" cm="1">
        <f t="array" ref="V29">(U29*(1+'Drifted Weights'!U29))/SUMPRODUCT('Drifted Weights'!U$2:U$49,(1+'Monthly Return'!U$2:U$49))</f>
        <v>1.4226703224108775E-2</v>
      </c>
      <c r="W29" s="126" cm="1">
        <f t="array" ref="W29">(V29*(1+'Drifted Weights'!V29))/SUMPRODUCT('Drifted Weights'!V$2:V$49,(1+'Monthly Return'!V$2:V$49))</f>
        <v>1.558977561224981E-2</v>
      </c>
      <c r="X29" s="126" cm="1">
        <f t="array" ref="X29">(W29*(1+'Drifted Weights'!W29))/SUMPRODUCT('Drifted Weights'!W$2:W$49,(1+'Monthly Return'!W$2:W$49))</f>
        <v>1.5581702511738401E-2</v>
      </c>
      <c r="Y29" s="126" cm="1">
        <f t="array" ref="Y29">(X29*(1+'Drifted Weights'!X29))/SUMPRODUCT('Drifted Weights'!X$2:X$49,(1+'Monthly Return'!X$2:X$49))</f>
        <v>1.354647741644154E-2</v>
      </c>
      <c r="Z29" s="126" cm="1">
        <f t="array" ref="Z29">(Y29*(1+'Drifted Weights'!Y29))/SUMPRODUCT('Drifted Weights'!Y$2:Y$49,(1+'Monthly Return'!Y$2:Y$49))</f>
        <v>1.3355109116515418E-2</v>
      </c>
      <c r="AA29" s="123">
        <v>1.5000774430224649E-2</v>
      </c>
      <c r="AB29" s="126" cm="1">
        <f t="array" ref="AB29">(AA29*(1+'Drifted Weights'!AA29))/SUMPRODUCT('Drifted Weights'!AA$2:AA$49,(1+'Monthly Return'!AA$2:AA$49))</f>
        <v>1.4049170005876844E-2</v>
      </c>
      <c r="AC29" s="126" cm="1">
        <f t="array" ref="AC29">(AB29*(1+'Drifted Weights'!AB29))/SUMPRODUCT('Drifted Weights'!AB$2:AB$49,(1+'Monthly Return'!AB$2:AB$49))</f>
        <v>1.4778792293771E-2</v>
      </c>
      <c r="AD29" s="126" cm="1">
        <f t="array" ref="AD29">(AC29*(1+'Drifted Weights'!AC29))/SUMPRODUCT('Drifted Weights'!AC$2:AC$49,(1+'Monthly Return'!AC$2:AC$49))</f>
        <v>1.4926922355604154E-2</v>
      </c>
      <c r="AE29" s="126" cm="1">
        <f t="array" ref="AE29">(AD29*(1+'Drifted Weights'!AD29))/SUMPRODUCT('Drifted Weights'!AD$2:AD$49,(1+'Monthly Return'!AD$2:AD$49))</f>
        <v>1.4318567130473098E-2</v>
      </c>
      <c r="AF29" s="123">
        <v>1.5000774430224649E-2</v>
      </c>
      <c r="AG29" s="126" cm="1">
        <f t="array" ref="AG29">(AF29*(1+'Drifted Weights'!AF29))/SUMPRODUCT('Drifted Weights'!AF$2:AF$49,(1+'Monthly Return'!AF$2:AF$49))</f>
        <v>1.4748733864264266E-2</v>
      </c>
      <c r="AH29" s="126" cm="1">
        <f t="array" ref="AH29">(AG29*(1+'Drifted Weights'!AG29))/SUMPRODUCT('Drifted Weights'!AG$2:AG$49,(1+'Monthly Return'!AG$2:AG$49))</f>
        <v>1.477696341463155E-2</v>
      </c>
      <c r="AI29" s="126" cm="1">
        <f t="array" ref="AI29">(AH29*(1+'Drifted Weights'!AH29))/SUMPRODUCT('Drifted Weights'!AH$2:AH$49,(1+'Monthly Return'!AH$2:AH$49))</f>
        <v>1.5164887796571708E-2</v>
      </c>
      <c r="AJ29" s="126" cm="1">
        <f t="array" ref="AJ29">(AI29*(1+'Drifted Weights'!AI29))/SUMPRODUCT('Drifted Weights'!AI$2:AI$49,(1+'Monthly Return'!AI$2:AI$49))</f>
        <v>1.4908355593610338E-2</v>
      </c>
      <c r="AK29" s="126" cm="1">
        <f t="array" ref="AK29">(AJ29*(1+'Drifted Weights'!AJ29))/SUMPRODUCT('Drifted Weights'!AJ$2:AJ$49,(1+'Monthly Return'!AJ$2:AJ$49))</f>
        <v>1.5205774759519773E-2</v>
      </c>
      <c r="AL29" s="126" cm="1">
        <f t="array" ref="AL29">(AK29*(1+'Drifted Weights'!AK29))/SUMPRODUCT('Drifted Weights'!AK$2:AK$49,(1+'Monthly Return'!AK$2:AK$49))</f>
        <v>1.3373023689057273E-2</v>
      </c>
      <c r="AM29" s="123">
        <v>1.5000774430224649E-2</v>
      </c>
      <c r="AN29" s="126" cm="1">
        <f t="array" ref="AN29">(AM29*(1+'Drifted Weights'!AM29))/SUMPRODUCT('Drifted Weights'!AM$2:AM$49,(1+'Monthly Return'!AM$2:AM$49))</f>
        <v>1.5030742132866459E-2</v>
      </c>
      <c r="AO29" s="126" cm="1">
        <f t="array" ref="AO29">(AN29*(1+'Drifted Weights'!AN29))/SUMPRODUCT('Drifted Weights'!AN$2:AN$49,(1+'Monthly Return'!AN$2:AN$49))</f>
        <v>1.4666489766059979E-2</v>
      </c>
      <c r="AP29" s="126" cm="1">
        <f t="array" ref="AP29">(AO29*(1+'Drifted Weights'!AO29))/SUMPRODUCT('Drifted Weights'!AO$2:AO$49,(1+'Monthly Return'!AO$2:AO$49))</f>
        <v>1.4105648388484354E-2</v>
      </c>
      <c r="AQ29" s="126" cm="1">
        <f t="array" ref="AQ29">(AP29*(1+'Drifted Weights'!AP29))/SUMPRODUCT('Drifted Weights'!AP$2:AP$49,(1+'Monthly Return'!AP$2:AP$49))</f>
        <v>1.4712143371893804E-2</v>
      </c>
      <c r="AR29" s="123">
        <v>1.5000774430224649E-2</v>
      </c>
      <c r="AS29" s="126" cm="1">
        <f t="array" ref="AS29">(AR29*(1+'Drifted Weights'!AR29))/SUMPRODUCT('Drifted Weights'!AR$2:AR$49,(1+'Monthly Return'!AR$2:AR$49))</f>
        <v>1.5392730832583022E-2</v>
      </c>
      <c r="AT29" s="126" cm="1">
        <f t="array" ref="AT29">(AS29*(1+'Drifted Weights'!AS29))/SUMPRODUCT('Drifted Weights'!AS$2:AS$49,(1+'Monthly Return'!AS$2:AS$49))</f>
        <v>1.4670017777847853E-2</v>
      </c>
      <c r="AU29" s="126" cm="1">
        <f t="array" ref="AU29">(AT29*(1+'Drifted Weights'!AT29))/SUMPRODUCT('Drifted Weights'!AT$2:AT$49,(1+'Monthly Return'!AT$2:AT$49))</f>
        <v>1.4584251438490457E-2</v>
      </c>
      <c r="AV29" s="126" cm="1">
        <f t="array" ref="AV29">(AU29*(1+'Drifted Weights'!AU29))/SUMPRODUCT('Drifted Weights'!AU$2:AU$49,(1+'Monthly Return'!AU$2:AU$49))</f>
        <v>1.4822362870792654E-2</v>
      </c>
      <c r="AW29" s="126" cm="1">
        <f t="array" ref="AW29">(AV29*(1+'Drifted Weights'!AV29))/SUMPRODUCT('Drifted Weights'!AV$2:AV$49,(1+'Monthly Return'!AV$2:AV$49))</f>
        <v>1.4933176765622096E-2</v>
      </c>
      <c r="AX29" s="126" cm="1">
        <f t="array" ref="AX29">(AW29*(1+'Drifted Weights'!AW29))/SUMPRODUCT('Drifted Weights'!AW$2:AW$49,(1+'Monthly Return'!AW$2:AW$49))</f>
        <v>1.4238331944863085E-2</v>
      </c>
      <c r="AY29" s="123">
        <v>1.5000774430224649E-2</v>
      </c>
      <c r="AZ29" s="126" cm="1">
        <f t="array" ref="AZ29">(AY29*(1+'Drifted Weights'!AY29))/SUMPRODUCT('Drifted Weights'!AY$2:AY$49,(1+'Monthly Return'!AY$2:AY$49))</f>
        <v>1.4178502376338773E-2</v>
      </c>
      <c r="BA29" s="126" cm="1">
        <f t="array" ref="BA29">(AZ29*(1+'Drifted Weights'!AZ29))/SUMPRODUCT('Drifted Weights'!AZ$2:AZ$49,(1+'Monthly Return'!AZ$2:AZ$49))</f>
        <v>1.4419312414297177E-2</v>
      </c>
      <c r="BB29" s="126" cm="1">
        <f t="array" ref="BB29">(BA29*(1+'Drifted Weights'!BA29))/SUMPRODUCT('Drifted Weights'!BA$2:BA$49,(1+'Monthly Return'!BA$2:BA$49))</f>
        <v>1.5308776719082118E-2</v>
      </c>
      <c r="BC29" s="126" cm="1">
        <f t="array" ref="BC29">(BB29*(1+'Drifted Weights'!BB29))/SUMPRODUCT('Drifted Weights'!BB$2:BB$49,(1+'Monthly Return'!BB$2:BB$49))</f>
        <v>1.4866390362674977E-2</v>
      </c>
      <c r="BD29" s="123">
        <v>1.5000774430224649E-2</v>
      </c>
    </row>
    <row r="30" spans="1:56">
      <c r="A30" s="124" t="s">
        <v>189</v>
      </c>
      <c r="B30" s="124" t="s">
        <v>190</v>
      </c>
      <c r="C30" s="123">
        <v>1.207379405359545E-2</v>
      </c>
      <c r="D30" s="126" cm="1">
        <f t="array" ref="D30">(C30*(1+'Drifted Weights'!C30))/SUMPRODUCT('Drifted Weights'!C$2:C$49,(1+'Monthly Return'!C$2:C$49))</f>
        <v>1.2324513800454899E-2</v>
      </c>
      <c r="E30" s="126" cm="1">
        <f t="array" ref="E30">(D30*(1+'Drifted Weights'!D30))/SUMPRODUCT('Drifted Weights'!D$2:D$49,(1+'Monthly Return'!D$2:D$49))</f>
        <v>1.1526803818208656E-2</v>
      </c>
      <c r="F30" s="126" cm="1">
        <f t="array" ref="F30">(E30*(1+'Drifted Weights'!E30))/SUMPRODUCT('Drifted Weights'!E$2:E$49,(1+'Monthly Return'!E$2:E$49))</f>
        <v>1.1189883143130614E-2</v>
      </c>
      <c r="G30" s="126" cm="1">
        <f t="array" ref="G30">(F30*(1+'Drifted Weights'!F30))/SUMPRODUCT('Drifted Weights'!F$2:F$49,(1+'Monthly Return'!F$2:F$49))</f>
        <v>1.1570522586677527E-2</v>
      </c>
      <c r="H30" s="123">
        <v>1.207379405359545E-2</v>
      </c>
      <c r="I30" s="126" cm="1">
        <f t="array" ref="I30">(H30*(1+'Drifted Weights'!H30))/SUMPRODUCT('Drifted Weights'!H$2:H$49,(1+'Monthly Return'!H$2:H$49))</f>
        <v>1.2009118174127208E-2</v>
      </c>
      <c r="J30" s="126" cm="1">
        <f t="array" ref="J30">(I30*(1+'Drifted Weights'!I30))/SUMPRODUCT('Drifted Weights'!I$2:I$49,(1+'Monthly Return'!I$2:I$49))</f>
        <v>1.1947264255821115E-2</v>
      </c>
      <c r="K30" s="126" cm="1">
        <f t="array" ref="K30">(J30*(1+'Drifted Weights'!J30))/SUMPRODUCT('Drifted Weights'!J$2:J$49,(1+'Monthly Return'!J$2:J$49))</f>
        <v>1.1620269086899879E-2</v>
      </c>
      <c r="L30" s="126" cm="1">
        <f t="array" ref="L30">(K30*(1+'Drifted Weights'!K30))/SUMPRODUCT('Drifted Weights'!K$2:K$49,(1+'Monthly Return'!K$2:K$49))</f>
        <v>1.1893987089881044E-2</v>
      </c>
      <c r="M30" s="126" cm="1">
        <f t="array" ref="M30">(L30*(1+'Drifted Weights'!L30))/SUMPRODUCT('Drifted Weights'!L$2:L$49,(1+'Monthly Return'!L$2:L$49))</f>
        <v>1.1072032998682093E-2</v>
      </c>
      <c r="N30" s="126" cm="1">
        <f t="array" ref="N30">(M30*(1+'Drifted Weights'!M30))/SUMPRODUCT('Drifted Weights'!M$2:M$49,(1+'Monthly Return'!M$2:M$49))</f>
        <v>1.1890501391365969E-2</v>
      </c>
      <c r="O30" s="123">
        <v>1.207379405359545E-2</v>
      </c>
      <c r="P30" s="126" cm="1">
        <f t="array" ref="P30">(O30*(1+'Drifted Weights'!O30))/SUMPRODUCT('Drifted Weights'!O$2:O$49,(1+'Monthly Return'!O$2:O$49))</f>
        <v>1.2187774875250792E-2</v>
      </c>
      <c r="Q30" s="126" cm="1">
        <f t="array" ref="Q30">(P30*(1+'Drifted Weights'!P30))/SUMPRODUCT('Drifted Weights'!P$2:P$49,(1+'Monthly Return'!P$2:P$49))</f>
        <v>1.2444137985123685E-2</v>
      </c>
      <c r="R30" s="126" cm="1">
        <f t="array" ref="R30">(Q30*(1+'Drifted Weights'!Q30))/SUMPRODUCT('Drifted Weights'!Q$2:Q$49,(1+'Monthly Return'!Q$2:Q$49))</f>
        <v>1.1726896902038687E-2</v>
      </c>
      <c r="S30" s="126" cm="1">
        <f t="array" ref="S30">(R30*(1+'Drifted Weights'!R30))/SUMPRODUCT('Drifted Weights'!R$2:R$49,(1+'Monthly Return'!R$2:R$49))</f>
        <v>1.1679734329659958E-2</v>
      </c>
      <c r="T30" s="123">
        <v>1.207379405359545E-2</v>
      </c>
      <c r="U30" s="126" cm="1">
        <f t="array" ref="U30">(T30*(1+'Drifted Weights'!T30))/SUMPRODUCT('Drifted Weights'!T$2:T$49,(1+'Monthly Return'!T$2:T$49))</f>
        <v>1.3264410357143538E-2</v>
      </c>
      <c r="V30" s="126" cm="1">
        <f t="array" ref="V30">(U30*(1+'Drifted Weights'!U30))/SUMPRODUCT('Drifted Weights'!U$2:U$49,(1+'Monthly Return'!U$2:U$49))</f>
        <v>1.1381086876143096E-2</v>
      </c>
      <c r="W30" s="126" cm="1">
        <f t="array" ref="W30">(V30*(1+'Drifted Weights'!V30))/SUMPRODUCT('Drifted Weights'!V$2:V$49,(1+'Monthly Return'!V$2:V$49))</f>
        <v>1.2436527026226593E-2</v>
      </c>
      <c r="X30" s="126" cm="1">
        <f t="array" ref="X30">(W30*(1+'Drifted Weights'!W30))/SUMPRODUCT('Drifted Weights'!W$2:W$49,(1+'Monthly Return'!W$2:W$49))</f>
        <v>1.2391493332540904E-2</v>
      </c>
      <c r="Y30" s="126" cm="1">
        <f t="array" ref="Y30">(X30*(1+'Drifted Weights'!X30))/SUMPRODUCT('Drifted Weights'!X$2:X$49,(1+'Monthly Return'!X$2:X$49))</f>
        <v>1.073912100765045E-2</v>
      </c>
      <c r="Z30" s="126" cm="1">
        <f t="array" ref="Z30">(Y30*(1+'Drifted Weights'!Y30))/SUMPRODUCT('Drifted Weights'!Y$2:Y$49,(1+'Monthly Return'!Y$2:Y$49))</f>
        <v>1.0558086271902262E-2</v>
      </c>
      <c r="AA30" s="123">
        <v>1.207379405359545E-2</v>
      </c>
      <c r="AB30" s="126" cm="1">
        <f t="array" ref="AB30">(AA30*(1+'Drifted Weights'!AA30))/SUMPRODUCT('Drifted Weights'!AA$2:AA$49,(1+'Monthly Return'!AA$2:AA$49))</f>
        <v>1.1275259788538435E-2</v>
      </c>
      <c r="AC30" s="126" cm="1">
        <f t="array" ref="AC30">(AB30*(1+'Drifted Weights'!AB30))/SUMPRODUCT('Drifted Weights'!AB$2:AB$49,(1+'Monthly Return'!AB$2:AB$49))</f>
        <v>1.1828378232900822E-2</v>
      </c>
      <c r="AD30" s="126" cm="1">
        <f t="array" ref="AD30">(AC30*(1+'Drifted Weights'!AC30))/SUMPRODUCT('Drifted Weights'!AC$2:AC$49,(1+'Monthly Return'!AC$2:AC$49))</f>
        <v>1.1912200784870128E-2</v>
      </c>
      <c r="AE30" s="126" cm="1">
        <f t="array" ref="AE30">(AD30*(1+'Drifted Weights'!AD30))/SUMPRODUCT('Drifted Weights'!AD$2:AD$49,(1+'Monthly Return'!AD$2:AD$49))</f>
        <v>1.1392770544336336E-2</v>
      </c>
      <c r="AF30" s="123">
        <v>1.207379405359545E-2</v>
      </c>
      <c r="AG30" s="126" cm="1">
        <f t="array" ref="AG30">(AF30*(1+'Drifted Weights'!AF30))/SUMPRODUCT('Drifted Weights'!AF$2:AF$49,(1+'Monthly Return'!AF$2:AF$49))</f>
        <v>1.1836699662829303E-2</v>
      </c>
      <c r="AH30" s="126" cm="1">
        <f t="array" ref="AH30">(AG30*(1+'Drifted Weights'!AG30))/SUMPRODUCT('Drifted Weights'!AG$2:AG$49,(1+'Monthly Return'!AG$2:AG$49))</f>
        <v>1.1825322579694058E-2</v>
      </c>
      <c r="AI30" s="126" cm="1">
        <f t="array" ref="AI30">(AH30*(1+'Drifted Weights'!AH30))/SUMPRODUCT('Drifted Weights'!AH$2:AH$49,(1+'Monthly Return'!AH$2:AH$49))</f>
        <v>1.2100461781193913E-2</v>
      </c>
      <c r="AJ30" s="126" cm="1">
        <f t="array" ref="AJ30">(AI30*(1+'Drifted Weights'!AI30))/SUMPRODUCT('Drifted Weights'!AI$2:AI$49,(1+'Monthly Return'!AI$2:AI$49))</f>
        <v>1.185985886421622E-2</v>
      </c>
      <c r="AK30" s="126" cm="1">
        <f t="array" ref="AK30">(AJ30*(1+'Drifted Weights'!AJ30))/SUMPRODUCT('Drifted Weights'!AJ$2:AJ$49,(1+'Monthly Return'!AJ$2:AJ$49))</f>
        <v>1.2060126700645424E-2</v>
      </c>
      <c r="AL30" s="126" cm="1">
        <f t="array" ref="AL30">(AK30*(1+'Drifted Weights'!AK30))/SUMPRODUCT('Drifted Weights'!AK$2:AK$49,(1+'Monthly Return'!AK$2:AK$49))</f>
        <v>1.0573655744003265E-2</v>
      </c>
      <c r="AM30" s="123">
        <v>1.207379405359545E-2</v>
      </c>
      <c r="AN30" s="126" cm="1">
        <f t="array" ref="AN30">(AM30*(1+'Drifted Weights'!AM30))/SUMPRODUCT('Drifted Weights'!AM$2:AM$49,(1+'Monthly Return'!AM$2:AM$49))</f>
        <v>1.2063027373980606E-2</v>
      </c>
      <c r="AO30" s="126" cm="1">
        <f t="array" ref="AO30">(AN30*(1+'Drifted Weights'!AN30))/SUMPRODUCT('Drifted Weights'!AN$2:AN$49,(1+'Monthly Return'!AN$2:AN$49))</f>
        <v>1.1736279302943815E-2</v>
      </c>
      <c r="AP30" s="126" cm="1">
        <f t="array" ref="AP30">(AO30*(1+'Drifted Weights'!AO30))/SUMPRODUCT('Drifted Weights'!AO$2:AO$49,(1+'Monthly Return'!AO$2:AO$49))</f>
        <v>1.1254891498766984E-2</v>
      </c>
      <c r="AQ30" s="126" cm="1">
        <f t="array" ref="AQ30">(AP30*(1+'Drifted Weights'!AP30))/SUMPRODUCT('Drifted Weights'!AP$2:AP$49,(1+'Monthly Return'!AP$2:AP$49))</f>
        <v>1.1705814584916631E-2</v>
      </c>
      <c r="AR30" s="123">
        <v>1.207379405359545E-2</v>
      </c>
      <c r="AS30" s="126" cm="1">
        <f t="array" ref="AS30">(AR30*(1+'Drifted Weights'!AR30))/SUMPRODUCT('Drifted Weights'!AR$2:AR$49,(1+'Monthly Return'!AR$2:AR$49))</f>
        <v>1.2353543940305318E-2</v>
      </c>
      <c r="AT30" s="126" cm="1">
        <f t="array" ref="AT30">(AS30*(1+'Drifted Weights'!AS30))/SUMPRODUCT('Drifted Weights'!AS$2:AS$49,(1+'Monthly Return'!AS$2:AS$49))</f>
        <v>1.1738286004247958E-2</v>
      </c>
      <c r="AU30" s="126" cm="1">
        <f t="array" ref="AU30">(AT30*(1+'Drifted Weights'!AT30))/SUMPRODUCT('Drifted Weights'!AT$2:AT$49,(1+'Monthly Return'!AT$2:AT$49))</f>
        <v>1.1635941977963962E-2</v>
      </c>
      <c r="AV30" s="126" cm="1">
        <f t="array" ref="AV30">(AU30*(1+'Drifted Weights'!AU30))/SUMPRODUCT('Drifted Weights'!AU$2:AU$49,(1+'Monthly Return'!AU$2:AU$49))</f>
        <v>1.1791552229385502E-2</v>
      </c>
      <c r="AW30" s="126" cm="1">
        <f t="array" ref="AW30">(AV30*(1+'Drifted Weights'!AV30))/SUMPRODUCT('Drifted Weights'!AV$2:AV$49,(1+'Monthly Return'!AV$2:AV$49))</f>
        <v>1.1844228136149562E-2</v>
      </c>
      <c r="AX30" s="126" cm="1">
        <f t="array" ref="AX30">(AW30*(1+'Drifted Weights'!AW30))/SUMPRODUCT('Drifted Weights'!AW$2:AW$49,(1+'Monthly Return'!AW$2:AW$49))</f>
        <v>1.1258742360672232E-2</v>
      </c>
      <c r="AY30" s="123">
        <v>1.207379405359545E-2</v>
      </c>
      <c r="AZ30" s="126" cm="1">
        <f t="array" ref="AZ30">(AY30*(1+'Drifted Weights'!AY30))/SUMPRODUCT('Drifted Weights'!AY$2:AY$49,(1+'Monthly Return'!AY$2:AY$49))</f>
        <v>1.1379056388295984E-2</v>
      </c>
      <c r="BA30" s="126" cm="1">
        <f t="array" ref="BA30">(AZ30*(1+'Drifted Weights'!AZ30))/SUMPRODUCT('Drifted Weights'!AZ$2:AZ$49,(1+'Monthly Return'!AZ$2:AZ$49))</f>
        <v>1.1540376992054206E-2</v>
      </c>
      <c r="BB30" s="126" cm="1">
        <f t="array" ref="BB30">(BA30*(1+'Drifted Weights'!BA30))/SUMPRODUCT('Drifted Weights'!BA$2:BA$49,(1+'Monthly Return'!BA$2:BA$49))</f>
        <v>1.2217480310476019E-2</v>
      </c>
      <c r="BC30" s="126" cm="1">
        <f t="array" ref="BC30">(BB30*(1+'Drifted Weights'!BB30))/SUMPRODUCT('Drifted Weights'!BB$2:BB$49,(1+'Monthly Return'!BB$2:BB$49))</f>
        <v>1.1828301441913845E-2</v>
      </c>
      <c r="BD30" s="123">
        <v>1.207379405359545E-2</v>
      </c>
    </row>
    <row r="31" spans="1:56">
      <c r="A31" s="124" t="s">
        <v>192</v>
      </c>
      <c r="B31" s="124" t="s">
        <v>193</v>
      </c>
      <c r="C31" s="123">
        <v>1.044281554372929E-2</v>
      </c>
      <c r="D31" s="126" cm="1">
        <f t="array" ref="D31">(C31*(1+'Drifted Weights'!C31))/SUMPRODUCT('Drifted Weights'!C$2:C$49,(1+'Monthly Return'!C$2:C$49))</f>
        <v>1.0642488739598974E-2</v>
      </c>
      <c r="E31" s="126" cm="1">
        <f t="array" ref="E31">(D31*(1+'Drifted Weights'!D31))/SUMPRODUCT('Drifted Weights'!D$2:D$49,(1+'Monthly Return'!D$2:D$49))</f>
        <v>9.9371101666274088E-3</v>
      </c>
      <c r="F31" s="126" cm="1">
        <f t="array" ref="F31">(E31*(1+'Drifted Weights'!E31))/SUMPRODUCT('Drifted Weights'!E$2:E$49,(1+'Monthly Return'!E$2:E$49))</f>
        <v>9.6314946865408563E-3</v>
      </c>
      <c r="G31" s="126" cm="1">
        <f t="array" ref="G31">(F31*(1+'Drifted Weights'!F31))/SUMPRODUCT('Drifted Weights'!F$2:F$49,(1+'Monthly Return'!F$2:F$49))</f>
        <v>9.9437749428492386E-3</v>
      </c>
      <c r="H31" s="123">
        <v>1.044281554372929E-2</v>
      </c>
      <c r="I31" s="126" cm="1">
        <f t="array" ref="I31">(H31*(1+'Drifted Weights'!H31))/SUMPRODUCT('Drifted Weights'!H$2:H$49,(1+'Monthly Return'!H$2:H$49))</f>
        <v>1.0370137679260405E-2</v>
      </c>
      <c r="J31" s="126" cm="1">
        <f t="array" ref="J31">(I31*(1+'Drifted Weights'!I31))/SUMPRODUCT('Drifted Weights'!I$2:I$49,(1+'Monthly Return'!I$2:I$49))</f>
        <v>1.0300017200022472E-2</v>
      </c>
      <c r="K31" s="126" cm="1">
        <f t="array" ref="K31">(J31*(1+'Drifted Weights'!J31))/SUMPRODUCT('Drifted Weights'!J$2:J$49,(1+'Monthly Return'!J$2:J$49))</f>
        <v>1.0001799514972128E-2</v>
      </c>
      <c r="L31" s="126" cm="1">
        <f t="array" ref="L31">(K31*(1+'Drifted Weights'!K31))/SUMPRODUCT('Drifted Weights'!K$2:K$49,(1+'Monthly Return'!K$2:K$49))</f>
        <v>1.0221015522712431E-2</v>
      </c>
      <c r="M31" s="126" cm="1">
        <f t="array" ref="M31">(L31*(1+'Drifted Weights'!L31))/SUMPRODUCT('Drifted Weights'!L$2:L$49,(1+'Monthly Return'!L$2:L$49))</f>
        <v>9.498944280571589E-3</v>
      </c>
      <c r="N31" s="126" cm="1">
        <f t="array" ref="N31">(M31*(1+'Drifted Weights'!M31))/SUMPRODUCT('Drifted Weights'!M$2:M$49,(1+'Monthly Return'!M$2:M$49))</f>
        <v>1.0185255039210897E-2</v>
      </c>
      <c r="O31" s="123">
        <v>1.044281554372929E-2</v>
      </c>
      <c r="P31" s="126" cm="1">
        <f t="array" ref="P31">(O31*(1+'Drifted Weights'!O31))/SUMPRODUCT('Drifted Weights'!O$2:O$49,(1+'Monthly Return'!O$2:O$49))</f>
        <v>1.0524411670165544E-2</v>
      </c>
      <c r="Q31" s="126" cm="1">
        <f t="array" ref="Q31">(P31*(1+'Drifted Weights'!P31))/SUMPRODUCT('Drifted Weights'!P$2:P$49,(1+'Monthly Return'!P$2:P$49))</f>
        <v>1.0728127930669089E-2</v>
      </c>
      <c r="R31" s="126" cm="1">
        <f t="array" ref="R31">(Q31*(1+'Drifted Weights'!Q31))/SUMPRODUCT('Drifted Weights'!Q$2:Q$49,(1+'Monthly Return'!Q$2:Q$49))</f>
        <v>1.0092657013422369E-2</v>
      </c>
      <c r="S31" s="126" cm="1">
        <f t="array" ref="S31">(R31*(1+'Drifted Weights'!R31))/SUMPRODUCT('Drifted Weights'!R$2:R$49,(1+'Monthly Return'!R$2:R$49))</f>
        <v>1.0035829856624948E-2</v>
      </c>
      <c r="T31" s="123">
        <v>1.044281554372929E-2</v>
      </c>
      <c r="U31" s="126" cm="1">
        <f t="array" ref="U31">(T31*(1+'Drifted Weights'!T31))/SUMPRODUCT('Drifted Weights'!T$2:T$49,(1+'Monthly Return'!T$2:T$49))</f>
        <v>1.1454110088960235E-2</v>
      </c>
      <c r="V31" s="126" cm="1">
        <f t="array" ref="V31">(U31*(1+'Drifted Weights'!U31))/SUMPRODUCT('Drifted Weights'!U$2:U$49,(1+'Monthly Return'!U$2:U$49))</f>
        <v>9.8102604389033697E-3</v>
      </c>
      <c r="W31" s="126" cm="1">
        <f t="array" ref="W31">(V31*(1+'Drifted Weights'!V31))/SUMPRODUCT('Drifted Weights'!V$2:V$49,(1+'Monthly Return'!V$2:V$49))</f>
        <v>1.0703378110598107E-2</v>
      </c>
      <c r="X31" s="126" cm="1">
        <f t="array" ref="X31">(W31*(1+'Drifted Weights'!W31))/SUMPRODUCT('Drifted Weights'!W$2:W$49,(1+'Monthly Return'!W$2:W$49))</f>
        <v>1.0646363962824758E-2</v>
      </c>
      <c r="Y31" s="126" cm="1">
        <f t="array" ref="Y31">(X31*(1+'Drifted Weights'!X31))/SUMPRODUCT('Drifted Weights'!X$2:X$49,(1+'Monthly Return'!X$2:X$49))</f>
        <v>9.210795246046696E-3</v>
      </c>
      <c r="Z31" s="126" cm="1">
        <f t="array" ref="Z31">(Y31*(1+'Drifted Weights'!Y31))/SUMPRODUCT('Drifted Weights'!Y$2:Y$49,(1+'Monthly Return'!Y$2:Y$49))</f>
        <v>9.0418315193121646E-3</v>
      </c>
      <c r="AA31" s="123">
        <v>1.044281554372929E-2</v>
      </c>
      <c r="AB31" s="126" cm="1">
        <f t="array" ref="AB31">(AA31*(1+'Drifted Weights'!AA31))/SUMPRODUCT('Drifted Weights'!AA$2:AA$49,(1+'Monthly Return'!AA$2:AA$49))</f>
        <v>9.7364348223736262E-3</v>
      </c>
      <c r="AC31" s="126" cm="1">
        <f t="array" ref="AC31">(AB31*(1+'Drifted Weights'!AB31))/SUMPRODUCT('Drifted Weights'!AB$2:AB$49,(1+'Monthly Return'!AB$2:AB$49))</f>
        <v>1.0198522351586156E-2</v>
      </c>
      <c r="AD31" s="126" cm="1">
        <f t="array" ref="AD31">(AC31*(1+'Drifted Weights'!AC31))/SUMPRODUCT('Drifted Weights'!AC$2:AC$49,(1+'Monthly Return'!AC$2:AC$49))</f>
        <v>1.0254250602546E-2</v>
      </c>
      <c r="AE31" s="126" cm="1">
        <f t="array" ref="AE31">(AD31*(1+'Drifted Weights'!AD31))/SUMPRODUCT('Drifted Weights'!AD$2:AD$49,(1+'Monthly Return'!AD$2:AD$49))</f>
        <v>9.7910468028374904E-3</v>
      </c>
      <c r="AF31" s="123">
        <v>1.044281554372929E-2</v>
      </c>
      <c r="AG31" s="126" cm="1">
        <f t="array" ref="AG31">(AF31*(1+'Drifted Weights'!AF31))/SUMPRODUCT('Drifted Weights'!AF$2:AF$49,(1+'Monthly Return'!AF$2:AF$49))</f>
        <v>1.0221250502476307E-2</v>
      </c>
      <c r="AH31" s="126" cm="1">
        <f t="array" ref="AH31">(AG31*(1+'Drifted Weights'!AG31))/SUMPRODUCT('Drifted Weights'!AG$2:AG$49,(1+'Monthly Return'!AG$2:AG$49))</f>
        <v>1.0195123075656589E-2</v>
      </c>
      <c r="AI31" s="126" cm="1">
        <f t="array" ref="AI31">(AH31*(1+'Drifted Weights'!AH31))/SUMPRODUCT('Drifted Weights'!AH$2:AH$49,(1+'Monthly Return'!AH$2:AH$49))</f>
        <v>1.0415524482127663E-2</v>
      </c>
      <c r="AJ31" s="126" cm="1">
        <f t="array" ref="AJ31">(AI31*(1+'Drifted Weights'!AI31))/SUMPRODUCT('Drifted Weights'!AI$2:AI$49,(1+'Monthly Return'!AI$2:AI$49))</f>
        <v>1.0191429578366436E-2</v>
      </c>
      <c r="AK31" s="126" cm="1">
        <f t="array" ref="AK31">(AJ31*(1+'Drifted Weights'!AJ31))/SUMPRODUCT('Drifted Weights'!AJ$2:AJ$49,(1+'Monthly Return'!AJ$2:AJ$49))</f>
        <v>1.0346435856020027E-2</v>
      </c>
      <c r="AL31" s="126" cm="1">
        <f t="array" ref="AL31">(AK31*(1+'Drifted Weights'!AK31))/SUMPRODUCT('Drifted Weights'!AK$2:AK$49,(1+'Monthly Return'!AK$2:AK$49))</f>
        <v>9.0558259050869724E-3</v>
      </c>
      <c r="AM31" s="123">
        <v>1.044281554372929E-2</v>
      </c>
      <c r="AN31" s="126" cm="1">
        <f t="array" ref="AN31">(AM31*(1+'Drifted Weights'!AM31))/SUMPRODUCT('Drifted Weights'!AM$2:AM$49,(1+'Monthly Return'!AM$2:AM$49))</f>
        <v>1.0416689459045777E-2</v>
      </c>
      <c r="AO31" s="126" cm="1">
        <f t="array" ref="AO31">(AN31*(1+'Drifted Weights'!AN31))/SUMPRODUCT('Drifted Weights'!AN$2:AN$49,(1+'Monthly Return'!AN$2:AN$49))</f>
        <v>1.0118049314325623E-2</v>
      </c>
      <c r="AP31" s="126" cm="1">
        <f t="array" ref="AP31">(AO31*(1+'Drifted Weights'!AO31))/SUMPRODUCT('Drifted Weights'!AO$2:AO$49,(1+'Monthly Return'!AO$2:AO$49))</f>
        <v>9.6875169625010617E-3</v>
      </c>
      <c r="AQ31" s="126" cm="1">
        <f t="array" ref="AQ31">(AP31*(1+'Drifted Weights'!AP31))/SUMPRODUCT('Drifted Weights'!AP$2:AP$49,(1+'Monthly Return'!AP$2:AP$49))</f>
        <v>1.0060027219687713E-2</v>
      </c>
      <c r="AR31" s="123">
        <v>1.044281554372929E-2</v>
      </c>
      <c r="AS31" s="126" cm="1">
        <f t="array" ref="AS31">(AR31*(1+'Drifted Weights'!AR31))/SUMPRODUCT('Drifted Weights'!AR$2:AR$49,(1+'Monthly Return'!AR$2:AR$49))</f>
        <v>1.0667556903866489E-2</v>
      </c>
      <c r="AT31" s="126" cm="1">
        <f t="array" ref="AT31">(AS31*(1+'Drifted Weights'!AS31))/SUMPRODUCT('Drifted Weights'!AS$2:AS$49,(1+'Monthly Return'!AS$2:AS$49))</f>
        <v>1.0119387068141771E-2</v>
      </c>
      <c r="AU31" s="126" cm="1">
        <f t="array" ref="AU31">(AT31*(1+'Drifted Weights'!AT31))/SUMPRODUCT('Drifted Weights'!AT$2:AT$49,(1+'Monthly Return'!AT$2:AT$49))</f>
        <v>1.0015106914071984E-2</v>
      </c>
      <c r="AV31" s="126" cm="1">
        <f t="array" ref="AV31">(AU31*(1+'Drifted Weights'!AU31))/SUMPRODUCT('Drifted Weights'!AU$2:AU$49,(1+'Monthly Return'!AU$2:AU$49))</f>
        <v>1.0132780634882143E-2</v>
      </c>
      <c r="AW31" s="126" cm="1">
        <f t="array" ref="AW31">(AV31*(1+'Drifted Weights'!AV31))/SUMPRODUCT('Drifted Weights'!AV$2:AV$49,(1+'Monthly Return'!AV$2:AV$49))</f>
        <v>1.0161360083984191E-2</v>
      </c>
      <c r="AX31" s="126" cm="1">
        <f t="array" ref="AX31">(AW31*(1+'Drifted Weights'!AW31))/SUMPRODUCT('Drifted Weights'!AW$2:AW$49,(1+'Monthly Return'!AW$2:AW$49))</f>
        <v>9.6429974570172959E-3</v>
      </c>
      <c r="AY31" s="123">
        <v>1.044281554372929E-2</v>
      </c>
      <c r="AZ31" s="126" cm="1">
        <f t="array" ref="AZ31">(AY31*(1+'Drifted Weights'!AY31))/SUMPRODUCT('Drifted Weights'!AY$2:AY$49,(1+'Monthly Return'!AY$2:AY$49))</f>
        <v>9.8260654692302676E-3</v>
      </c>
      <c r="BA31" s="126" cm="1">
        <f t="array" ref="BA31">(AZ31*(1+'Drifted Weights'!AZ31))/SUMPRODUCT('Drifted Weights'!AZ$2:AZ$49,(1+'Monthly Return'!AZ$2:AZ$49))</f>
        <v>9.9500673530264743E-3</v>
      </c>
      <c r="BB31" s="126" cm="1">
        <f t="array" ref="BB31">(BA31*(1+'Drifted Weights'!BA31))/SUMPRODUCT('Drifted Weights'!BA$2:BA$49,(1+'Monthly Return'!BA$2:BA$49))</f>
        <v>1.051730216933992E-2</v>
      </c>
      <c r="BC31" s="126" cm="1">
        <f t="array" ref="BC31">(BB31*(1+'Drifted Weights'!BB31))/SUMPRODUCT('Drifted Weights'!BB$2:BB$49,(1+'Monthly Return'!BB$2:BB$49))</f>
        <v>1.0165178488072456E-2</v>
      </c>
      <c r="BD31" s="123">
        <v>1.044281554372929E-2</v>
      </c>
    </row>
    <row r="32" spans="1:56">
      <c r="A32" s="124" t="s">
        <v>195</v>
      </c>
      <c r="B32" s="124" t="s">
        <v>196</v>
      </c>
      <c r="C32" s="123">
        <v>2.8165478461692931E-2</v>
      </c>
      <c r="D32" s="126" cm="1">
        <f t="array" ref="D32">(C32*(1+'Drifted Weights'!C32))/SUMPRODUCT('Drifted Weights'!C$2:C$49,(1+'Monthly Return'!C$2:C$49))</f>
        <v>2.920747430369364E-2</v>
      </c>
      <c r="E32" s="126" cm="1">
        <f t="array" ref="E32">(D32*(1+'Drifted Weights'!D32))/SUMPRODUCT('Drifted Weights'!D$2:D$49,(1+'Monthly Return'!D$2:D$49))</f>
        <v>2.7772583899642968E-2</v>
      </c>
      <c r="F32" s="126" cm="1">
        <f t="array" ref="F32">(E32*(1+'Drifted Weights'!E32))/SUMPRODUCT('Drifted Weights'!E$2:E$49,(1+'Monthly Return'!E$2:E$49))</f>
        <v>2.7393818257479701E-2</v>
      </c>
      <c r="G32" s="126" cm="1">
        <f t="array" ref="G32">(F32*(1+'Drifted Weights'!F32))/SUMPRODUCT('Drifted Weights'!F$2:F$49,(1+'Monthly Return'!F$2:F$49))</f>
        <v>2.8779565031368321E-2</v>
      </c>
      <c r="H32" s="123">
        <v>2.8165478461692931E-2</v>
      </c>
      <c r="I32" s="126" cm="1">
        <f t="array" ref="I32">(H32*(1+'Drifted Weights'!H32))/SUMPRODUCT('Drifted Weights'!H$2:H$49,(1+'Monthly Return'!H$2:H$49))</f>
        <v>2.8460028213680467E-2</v>
      </c>
      <c r="J32" s="126" cm="1">
        <f t="array" ref="J32">(I32*(1+'Drifted Weights'!I32))/SUMPRODUCT('Drifted Weights'!I$2:I$49,(1+'Monthly Return'!I$2:I$49))</f>
        <v>2.8773697219079956E-2</v>
      </c>
      <c r="K32" s="126" cm="1">
        <f t="array" ref="K32">(J32*(1+'Drifted Weights'!J32))/SUMPRODUCT('Drifted Weights'!J$2:J$49,(1+'Monthly Return'!J$2:J$49))</f>
        <v>2.8451512318584112E-2</v>
      </c>
      <c r="L32" s="126" cm="1">
        <f t="array" ref="L32">(K32*(1+'Drifted Weights'!K32))/SUMPRODUCT('Drifted Weights'!K$2:K$49,(1+'Monthly Return'!K$2:K$49))</f>
        <v>2.9606217985712825E-2</v>
      </c>
      <c r="M32" s="126" cm="1">
        <f t="array" ref="M32">(L32*(1+'Drifted Weights'!L32))/SUMPRODUCT('Drifted Weights'!L$2:L$49,(1+'Monthly Return'!L$2:L$49))</f>
        <v>2.8042645545873979E-2</v>
      </c>
      <c r="N32" s="126" cm="1">
        <f t="array" ref="N32">(M32*(1+'Drifted Weights'!M32))/SUMPRODUCT('Drifted Weights'!M$2:M$49,(1+'Monthly Return'!M$2:M$49))</f>
        <v>3.0621101716017306E-2</v>
      </c>
      <c r="O32" s="123">
        <v>2.8165478461692931E-2</v>
      </c>
      <c r="P32" s="126" cm="1">
        <f t="array" ref="P32">(O32*(1+'Drifted Weights'!O32))/SUMPRODUCT('Drifted Weights'!O$2:O$49,(1+'Monthly Return'!O$2:O$49))</f>
        <v>2.8883421062415576E-2</v>
      </c>
      <c r="Q32" s="126" cm="1">
        <f t="array" ref="Q32">(P32*(1+'Drifted Weights'!P32))/SUMPRODUCT('Drifted Weights'!P$2:P$49,(1+'Monthly Return'!P$2:P$49))</f>
        <v>2.9977409982435418E-2</v>
      </c>
      <c r="R32" s="126" cm="1">
        <f t="array" ref="R32">(Q32*(1+'Drifted Weights'!Q32))/SUMPRODUCT('Drifted Weights'!Q$2:Q$49,(1+'Monthly Return'!Q$2:Q$49))</f>
        <v>2.8738826198566058E-2</v>
      </c>
      <c r="S32" s="126" cm="1">
        <f t="array" ref="S32">(R32*(1+'Drifted Weights'!R32))/SUMPRODUCT('Drifted Weights'!R$2:R$49,(1+'Monthly Return'!R$2:R$49))</f>
        <v>2.9104538577684056E-2</v>
      </c>
      <c r="T32" s="123">
        <v>2.8165478461692931E-2</v>
      </c>
      <c r="U32" s="126" cm="1">
        <f t="array" ref="U32">(T32*(1+'Drifted Weights'!T32))/SUMPRODUCT('Drifted Weights'!T$2:T$49,(1+'Monthly Return'!T$2:T$49))</f>
        <v>3.1434905338466004E-2</v>
      </c>
      <c r="V32" s="126" cm="1">
        <f t="array" ref="V32">(U32*(1+'Drifted Weights'!U32))/SUMPRODUCT('Drifted Weights'!U$2:U$49,(1+'Monthly Return'!U$2:U$49))</f>
        <v>2.7455349841734516E-2</v>
      </c>
      <c r="W32" s="126" cm="1">
        <f t="array" ref="W32">(V32*(1+'Drifted Weights'!V32))/SUMPRODUCT('Drifted Weights'!V$2:V$49,(1+'Monthly Return'!V$2:V$49))</f>
        <v>3.0478282580487431E-2</v>
      </c>
      <c r="X32" s="126" cm="1">
        <f t="array" ref="X32">(W32*(1+'Drifted Weights'!W32))/SUMPRODUCT('Drifted Weights'!W$2:W$49,(1+'Monthly Return'!W$2:W$49))</f>
        <v>3.0909078597538622E-2</v>
      </c>
      <c r="Y32" s="126" cm="1">
        <f t="array" ref="Y32">(X32*(1+'Drifted Weights'!X32))/SUMPRODUCT('Drifted Weights'!X$2:X$49,(1+'Monthly Return'!X$2:X$49))</f>
        <v>2.7277403262668001E-2</v>
      </c>
      <c r="Z32" s="126" cm="1">
        <f t="array" ref="Z32">(Y32*(1+'Drifted Weights'!Y32))/SUMPRODUCT('Drifted Weights'!Y$2:Y$49,(1+'Monthly Return'!Y$2:Y$49))</f>
        <v>2.7256378672055565E-2</v>
      </c>
      <c r="AA32" s="123">
        <v>2.8165478461692931E-2</v>
      </c>
      <c r="AB32" s="126" cm="1">
        <f t="array" ref="AB32">(AA32*(1+'Drifted Weights'!AA32))/SUMPRODUCT('Drifted Weights'!AA$2:AA$49,(1+'Monthly Return'!AA$2:AA$49))</f>
        <v>2.6720880504758834E-2</v>
      </c>
      <c r="AC32" s="126" cm="1">
        <f t="array" ref="AC32">(AB32*(1+'Drifted Weights'!AB32))/SUMPRODUCT('Drifted Weights'!AB$2:AB$49,(1+'Monthly Return'!AB$2:AB$49))</f>
        <v>2.8459837956046355E-2</v>
      </c>
      <c r="AD32" s="126" cm="1">
        <f t="array" ref="AD32">(AC32*(1+'Drifted Weights'!AC32))/SUMPRODUCT('Drifted Weights'!AC$2:AC$49,(1+'Monthly Return'!AC$2:AC$49))</f>
        <v>2.9132630850932546E-2</v>
      </c>
      <c r="AE32" s="126" cm="1">
        <f t="array" ref="AE32">(AD32*(1+'Drifted Weights'!AD32))/SUMPRODUCT('Drifted Weights'!AD$2:AD$49,(1+'Monthly Return'!AD$2:AD$49))</f>
        <v>2.8336458283178569E-2</v>
      </c>
      <c r="AF32" s="123">
        <v>2.8165478461692931E-2</v>
      </c>
      <c r="AG32" s="126" cm="1">
        <f t="array" ref="AG32">(AF32*(1+'Drifted Weights'!AF32))/SUMPRODUCT('Drifted Weights'!AF$2:AF$49,(1+'Monthly Return'!AF$2:AF$49))</f>
        <v>2.8051419053128523E-2</v>
      </c>
      <c r="AH32" s="126" cm="1">
        <f t="array" ref="AH32">(AG32*(1+'Drifted Weights'!AG32))/SUMPRODUCT('Drifted Weights'!AG$2:AG$49,(1+'Monthly Return'!AG$2:AG$49))</f>
        <v>2.8473549790744873E-2</v>
      </c>
      <c r="AI32" s="126" cm="1">
        <f t="array" ref="AI32">(AH32*(1+'Drifted Weights'!AH32))/SUMPRODUCT('Drifted Weights'!AH$2:AH$49,(1+'Monthly Return'!AH$2:AH$49))</f>
        <v>2.961543694076255E-2</v>
      </c>
      <c r="AJ32" s="126" cm="1">
        <f t="array" ref="AJ32">(AI32*(1+'Drifted Weights'!AI32))/SUMPRODUCT('Drifted Weights'!AI$2:AI$49,(1+'Monthly Return'!AI$2:AI$49))</f>
        <v>2.9528891449745166E-2</v>
      </c>
      <c r="AK32" s="126" cm="1">
        <f t="array" ref="AK32">(AJ32*(1+'Drifted Weights'!AJ32))/SUMPRODUCT('Drifted Weights'!AJ$2:AJ$49,(1+'Monthly Return'!AJ$2:AJ$49))</f>
        <v>3.0551860617692092E-2</v>
      </c>
      <c r="AL32" s="126" cm="1">
        <f t="array" ref="AL32">(AK32*(1+'Drifted Weights'!AK32))/SUMPRODUCT('Drifted Weights'!AK$2:AK$49,(1+'Monthly Return'!AK$2:AK$49))</f>
        <v>2.7275611576033081E-2</v>
      </c>
      <c r="AM32" s="123">
        <v>2.8165478461692931E-2</v>
      </c>
      <c r="AN32" s="126" cm="1">
        <f t="array" ref="AN32">(AM32*(1+'Drifted Weights'!AM32))/SUMPRODUCT('Drifted Weights'!AM$2:AM$49,(1+'Monthly Return'!AM$2:AM$49))</f>
        <v>2.8587785916332611E-2</v>
      </c>
      <c r="AO32" s="126" cm="1">
        <f t="array" ref="AO32">(AN32*(1+'Drifted Weights'!AN32))/SUMPRODUCT('Drifted Weights'!AN$2:AN$49,(1+'Monthly Return'!AN$2:AN$49))</f>
        <v>2.8267568134278272E-2</v>
      </c>
      <c r="AP32" s="126" cm="1">
        <f t="array" ref="AP32">(AO32*(1+'Drifted Weights'!AO32))/SUMPRODUCT('Drifted Weights'!AO$2:AO$49,(1+'Monthly Return'!AO$2:AO$49))</f>
        <v>2.7551048968382567E-2</v>
      </c>
      <c r="AQ32" s="126" cm="1">
        <f t="array" ref="AQ32">(AP32*(1+'Drifted Weights'!AP32))/SUMPRODUCT('Drifted Weights'!AP$2:AP$49,(1+'Monthly Return'!AP$2:AP$49))</f>
        <v>2.9116638767323424E-2</v>
      </c>
      <c r="AR32" s="123">
        <v>2.8165478461692931E-2</v>
      </c>
      <c r="AS32" s="126" cm="1">
        <f t="array" ref="AS32">(AR32*(1+'Drifted Weights'!AR32))/SUMPRODUCT('Drifted Weights'!AR$2:AR$49,(1+'Monthly Return'!AR$2:AR$49))</f>
        <v>2.9276271911245707E-2</v>
      </c>
      <c r="AT32" s="126" cm="1">
        <f t="array" ref="AT32">(AS32*(1+'Drifted Weights'!AS32))/SUMPRODUCT('Drifted Weights'!AS$2:AS$49,(1+'Monthly Return'!AS$2:AS$49))</f>
        <v>2.8283206750808497E-2</v>
      </c>
      <c r="AU32" s="126" cm="1">
        <f t="array" ref="AU32">(AT32*(1+'Drifted Weights'!AT32))/SUMPRODUCT('Drifted Weights'!AT$2:AT$49,(1+'Monthly Return'!AT$2:AT$49))</f>
        <v>2.8495092214874951E-2</v>
      </c>
      <c r="AV32" s="126" cm="1">
        <f t="array" ref="AV32">(AU32*(1+'Drifted Weights'!AU32))/SUMPRODUCT('Drifted Weights'!AU$2:AU$49,(1+'Monthly Return'!AU$2:AU$49))</f>
        <v>2.935739198285171E-2</v>
      </c>
      <c r="AW32" s="126" cm="1">
        <f t="array" ref="AW32">(AV32*(1+'Drifted Weights'!AV32))/SUMPRODUCT('Drifted Weights'!AV$2:AV$49,(1+'Monthly Return'!AV$2:AV$49))</f>
        <v>3.00004932451409E-2</v>
      </c>
      <c r="AX32" s="126" cm="1">
        <f t="array" ref="AX32">(AW32*(1+'Drifted Weights'!AW32))/SUMPRODUCT('Drifted Weights'!AW$2:AW$49,(1+'Monthly Return'!AW$2:AW$49))</f>
        <v>2.9029214622958779E-2</v>
      </c>
      <c r="AY32" s="123">
        <v>2.8165478461692931E-2</v>
      </c>
      <c r="AZ32" s="126" cm="1">
        <f t="array" ref="AZ32">(AY32*(1+'Drifted Weights'!AY32))/SUMPRODUCT('Drifted Weights'!AY$2:AY$49,(1+'Monthly Return'!AY$2:AY$49))</f>
        <v>2.6966864773940915E-2</v>
      </c>
      <c r="BA32" s="126" cm="1">
        <f t="array" ref="BA32">(AZ32*(1+'Drifted Weights'!AZ32))/SUMPRODUCT('Drifted Weights'!AZ$2:AZ$49,(1+'Monthly Return'!AZ$2:AZ$49))</f>
        <v>2.777069056117492E-2</v>
      </c>
      <c r="BB32" s="126" cm="1">
        <f t="array" ref="BB32">(BA32*(1+'Drifted Weights'!BA32))/SUMPRODUCT('Drifted Weights'!BA$2:BA$49,(1+'Monthly Return'!BA$2:BA$49))</f>
        <v>2.9871796119710955E-2</v>
      </c>
      <c r="BC32" s="126" cm="1">
        <f t="array" ref="BC32">(BB32*(1+'Drifted Weights'!BB32))/SUMPRODUCT('Drifted Weights'!BB$2:BB$49,(1+'Monthly Return'!BB$2:BB$49))</f>
        <v>2.9424656685133901E-2</v>
      </c>
      <c r="BD32" s="123">
        <v>2.8165478461692931E-2</v>
      </c>
    </row>
    <row r="33" spans="1:56">
      <c r="A33" s="124" t="s">
        <v>201</v>
      </c>
      <c r="B33" s="124" t="s">
        <v>202</v>
      </c>
      <c r="C33" s="123">
        <v>2.8165478461692931E-2</v>
      </c>
      <c r="D33" s="126" cm="1">
        <f t="array" ref="D33">(C33*(1+'Drifted Weights'!C33))/SUMPRODUCT('Drifted Weights'!C$2:C$49,(1+'Monthly Return'!C$2:C$49))</f>
        <v>2.920747430369364E-2</v>
      </c>
      <c r="E33" s="126" cm="1">
        <f t="array" ref="E33">(D33*(1+'Drifted Weights'!D33))/SUMPRODUCT('Drifted Weights'!D$2:D$49,(1+'Monthly Return'!D$2:D$49))</f>
        <v>2.7772583899642968E-2</v>
      </c>
      <c r="F33" s="126" cm="1">
        <f t="array" ref="F33">(E33*(1+'Drifted Weights'!E33))/SUMPRODUCT('Drifted Weights'!E$2:E$49,(1+'Monthly Return'!E$2:E$49))</f>
        <v>2.7393818257479701E-2</v>
      </c>
      <c r="G33" s="126" cm="1">
        <f t="array" ref="G33">(F33*(1+'Drifted Weights'!F33))/SUMPRODUCT('Drifted Weights'!F$2:F$49,(1+'Monthly Return'!F$2:F$49))</f>
        <v>2.8779565031368321E-2</v>
      </c>
      <c r="H33" s="123">
        <v>2.8165478461692931E-2</v>
      </c>
      <c r="I33" s="126" cm="1">
        <f t="array" ref="I33">(H33*(1+'Drifted Weights'!H33))/SUMPRODUCT('Drifted Weights'!H$2:H$49,(1+'Monthly Return'!H$2:H$49))</f>
        <v>2.8460028213680467E-2</v>
      </c>
      <c r="J33" s="126" cm="1">
        <f t="array" ref="J33">(I33*(1+'Drifted Weights'!I33))/SUMPRODUCT('Drifted Weights'!I$2:I$49,(1+'Monthly Return'!I$2:I$49))</f>
        <v>2.8773697219079956E-2</v>
      </c>
      <c r="K33" s="126" cm="1">
        <f t="array" ref="K33">(J33*(1+'Drifted Weights'!J33))/SUMPRODUCT('Drifted Weights'!J$2:J$49,(1+'Monthly Return'!J$2:J$49))</f>
        <v>2.8451512318584112E-2</v>
      </c>
      <c r="L33" s="126" cm="1">
        <f t="array" ref="L33">(K33*(1+'Drifted Weights'!K33))/SUMPRODUCT('Drifted Weights'!K$2:K$49,(1+'Monthly Return'!K$2:K$49))</f>
        <v>2.9606217985712825E-2</v>
      </c>
      <c r="M33" s="126" cm="1">
        <f t="array" ref="M33">(L33*(1+'Drifted Weights'!L33))/SUMPRODUCT('Drifted Weights'!L$2:L$49,(1+'Monthly Return'!L$2:L$49))</f>
        <v>2.8042645545873979E-2</v>
      </c>
      <c r="N33" s="126" cm="1">
        <f t="array" ref="N33">(M33*(1+'Drifted Weights'!M33))/SUMPRODUCT('Drifted Weights'!M$2:M$49,(1+'Monthly Return'!M$2:M$49))</f>
        <v>3.0621101716017306E-2</v>
      </c>
      <c r="O33" s="123">
        <v>2.8165478461692931E-2</v>
      </c>
      <c r="P33" s="126" cm="1">
        <f t="array" ref="P33">(O33*(1+'Drifted Weights'!O33))/SUMPRODUCT('Drifted Weights'!O$2:O$49,(1+'Monthly Return'!O$2:O$49))</f>
        <v>2.8883421062415576E-2</v>
      </c>
      <c r="Q33" s="126" cm="1">
        <f t="array" ref="Q33">(P33*(1+'Drifted Weights'!P33))/SUMPRODUCT('Drifted Weights'!P$2:P$49,(1+'Monthly Return'!P$2:P$49))</f>
        <v>2.9977409982435418E-2</v>
      </c>
      <c r="R33" s="126" cm="1">
        <f t="array" ref="R33">(Q33*(1+'Drifted Weights'!Q33))/SUMPRODUCT('Drifted Weights'!Q$2:Q$49,(1+'Monthly Return'!Q$2:Q$49))</f>
        <v>2.8738826198566058E-2</v>
      </c>
      <c r="S33" s="126" cm="1">
        <f t="array" ref="S33">(R33*(1+'Drifted Weights'!R33))/SUMPRODUCT('Drifted Weights'!R$2:R$49,(1+'Monthly Return'!R$2:R$49))</f>
        <v>2.9104538577684056E-2</v>
      </c>
      <c r="T33" s="123">
        <v>2.8165478461692931E-2</v>
      </c>
      <c r="U33" s="126" cm="1">
        <f t="array" ref="U33">(T33*(1+'Drifted Weights'!T33))/SUMPRODUCT('Drifted Weights'!T$2:T$49,(1+'Monthly Return'!T$2:T$49))</f>
        <v>3.1434905338466004E-2</v>
      </c>
      <c r="V33" s="126" cm="1">
        <f t="array" ref="V33">(U33*(1+'Drifted Weights'!U33))/SUMPRODUCT('Drifted Weights'!U$2:U$49,(1+'Monthly Return'!U$2:U$49))</f>
        <v>2.7455349841734516E-2</v>
      </c>
      <c r="W33" s="126" cm="1">
        <f t="array" ref="W33">(V33*(1+'Drifted Weights'!V33))/SUMPRODUCT('Drifted Weights'!V$2:V$49,(1+'Monthly Return'!V$2:V$49))</f>
        <v>3.0478282580487431E-2</v>
      </c>
      <c r="X33" s="126" cm="1">
        <f t="array" ref="X33">(W33*(1+'Drifted Weights'!W33))/SUMPRODUCT('Drifted Weights'!W$2:W$49,(1+'Monthly Return'!W$2:W$49))</f>
        <v>3.0909078597538622E-2</v>
      </c>
      <c r="Y33" s="126" cm="1">
        <f t="array" ref="Y33">(X33*(1+'Drifted Weights'!X33))/SUMPRODUCT('Drifted Weights'!X$2:X$49,(1+'Monthly Return'!X$2:X$49))</f>
        <v>2.7277403262668001E-2</v>
      </c>
      <c r="Z33" s="126" cm="1">
        <f t="array" ref="Z33">(Y33*(1+'Drifted Weights'!Y33))/SUMPRODUCT('Drifted Weights'!Y$2:Y$49,(1+'Monthly Return'!Y$2:Y$49))</f>
        <v>2.7256378672055565E-2</v>
      </c>
      <c r="AA33" s="123">
        <v>2.8165478461692931E-2</v>
      </c>
      <c r="AB33" s="126" cm="1">
        <f t="array" ref="AB33">(AA33*(1+'Drifted Weights'!AA33))/SUMPRODUCT('Drifted Weights'!AA$2:AA$49,(1+'Monthly Return'!AA$2:AA$49))</f>
        <v>2.6720880504758834E-2</v>
      </c>
      <c r="AC33" s="126" cm="1">
        <f t="array" ref="AC33">(AB33*(1+'Drifted Weights'!AB33))/SUMPRODUCT('Drifted Weights'!AB$2:AB$49,(1+'Monthly Return'!AB$2:AB$49))</f>
        <v>2.8459837956046355E-2</v>
      </c>
      <c r="AD33" s="126" cm="1">
        <f t="array" ref="AD33">(AC33*(1+'Drifted Weights'!AC33))/SUMPRODUCT('Drifted Weights'!AC$2:AC$49,(1+'Monthly Return'!AC$2:AC$49))</f>
        <v>2.9132630850932546E-2</v>
      </c>
      <c r="AE33" s="126" cm="1">
        <f t="array" ref="AE33">(AD33*(1+'Drifted Weights'!AD33))/SUMPRODUCT('Drifted Weights'!AD$2:AD$49,(1+'Monthly Return'!AD$2:AD$49))</f>
        <v>2.8336458283178569E-2</v>
      </c>
      <c r="AF33" s="123">
        <v>2.8165478461692931E-2</v>
      </c>
      <c r="AG33" s="126" cm="1">
        <f t="array" ref="AG33">(AF33*(1+'Drifted Weights'!AF33))/SUMPRODUCT('Drifted Weights'!AF$2:AF$49,(1+'Monthly Return'!AF$2:AF$49))</f>
        <v>2.8051419053128523E-2</v>
      </c>
      <c r="AH33" s="126" cm="1">
        <f t="array" ref="AH33">(AG33*(1+'Drifted Weights'!AG33))/SUMPRODUCT('Drifted Weights'!AG$2:AG$49,(1+'Monthly Return'!AG$2:AG$49))</f>
        <v>2.8473549790744873E-2</v>
      </c>
      <c r="AI33" s="126" cm="1">
        <f t="array" ref="AI33">(AH33*(1+'Drifted Weights'!AH33))/SUMPRODUCT('Drifted Weights'!AH$2:AH$49,(1+'Monthly Return'!AH$2:AH$49))</f>
        <v>2.961543694076255E-2</v>
      </c>
      <c r="AJ33" s="126" cm="1">
        <f t="array" ref="AJ33">(AI33*(1+'Drifted Weights'!AI33))/SUMPRODUCT('Drifted Weights'!AI$2:AI$49,(1+'Monthly Return'!AI$2:AI$49))</f>
        <v>2.9528891449745166E-2</v>
      </c>
      <c r="AK33" s="126" cm="1">
        <f t="array" ref="AK33">(AJ33*(1+'Drifted Weights'!AJ33))/SUMPRODUCT('Drifted Weights'!AJ$2:AJ$49,(1+'Monthly Return'!AJ$2:AJ$49))</f>
        <v>3.0551860617692092E-2</v>
      </c>
      <c r="AL33" s="126" cm="1">
        <f t="array" ref="AL33">(AK33*(1+'Drifted Weights'!AK33))/SUMPRODUCT('Drifted Weights'!AK$2:AK$49,(1+'Monthly Return'!AK$2:AK$49))</f>
        <v>2.7275611576033081E-2</v>
      </c>
      <c r="AM33" s="123">
        <v>2.8165478461692931E-2</v>
      </c>
      <c r="AN33" s="126" cm="1">
        <f t="array" ref="AN33">(AM33*(1+'Drifted Weights'!AM33))/SUMPRODUCT('Drifted Weights'!AM$2:AM$49,(1+'Monthly Return'!AM$2:AM$49))</f>
        <v>2.8587785916332611E-2</v>
      </c>
      <c r="AO33" s="126" cm="1">
        <f t="array" ref="AO33">(AN33*(1+'Drifted Weights'!AN33))/SUMPRODUCT('Drifted Weights'!AN$2:AN$49,(1+'Monthly Return'!AN$2:AN$49))</f>
        <v>2.8267568134278272E-2</v>
      </c>
      <c r="AP33" s="126" cm="1">
        <f t="array" ref="AP33">(AO33*(1+'Drifted Weights'!AO33))/SUMPRODUCT('Drifted Weights'!AO$2:AO$49,(1+'Monthly Return'!AO$2:AO$49))</f>
        <v>2.7551048968382567E-2</v>
      </c>
      <c r="AQ33" s="126" cm="1">
        <f t="array" ref="AQ33">(AP33*(1+'Drifted Weights'!AP33))/SUMPRODUCT('Drifted Weights'!AP$2:AP$49,(1+'Monthly Return'!AP$2:AP$49))</f>
        <v>2.9116638767323424E-2</v>
      </c>
      <c r="AR33" s="123">
        <v>2.8165478461692931E-2</v>
      </c>
      <c r="AS33" s="126" cm="1">
        <f t="array" ref="AS33">(AR33*(1+'Drifted Weights'!AR33))/SUMPRODUCT('Drifted Weights'!AR$2:AR$49,(1+'Monthly Return'!AR$2:AR$49))</f>
        <v>2.9276271911245707E-2</v>
      </c>
      <c r="AT33" s="126" cm="1">
        <f t="array" ref="AT33">(AS33*(1+'Drifted Weights'!AS33))/SUMPRODUCT('Drifted Weights'!AS$2:AS$49,(1+'Monthly Return'!AS$2:AS$49))</f>
        <v>2.8283206750808497E-2</v>
      </c>
      <c r="AU33" s="126" cm="1">
        <f t="array" ref="AU33">(AT33*(1+'Drifted Weights'!AT33))/SUMPRODUCT('Drifted Weights'!AT$2:AT$49,(1+'Monthly Return'!AT$2:AT$49))</f>
        <v>2.8495092214874951E-2</v>
      </c>
      <c r="AV33" s="126" cm="1">
        <f t="array" ref="AV33">(AU33*(1+'Drifted Weights'!AU33))/SUMPRODUCT('Drifted Weights'!AU$2:AU$49,(1+'Monthly Return'!AU$2:AU$49))</f>
        <v>2.935739198285171E-2</v>
      </c>
      <c r="AW33" s="126" cm="1">
        <f t="array" ref="AW33">(AV33*(1+'Drifted Weights'!AV33))/SUMPRODUCT('Drifted Weights'!AV$2:AV$49,(1+'Monthly Return'!AV$2:AV$49))</f>
        <v>3.00004932451409E-2</v>
      </c>
      <c r="AX33" s="126" cm="1">
        <f t="array" ref="AX33">(AW33*(1+'Drifted Weights'!AW33))/SUMPRODUCT('Drifted Weights'!AW$2:AW$49,(1+'Monthly Return'!AW$2:AW$49))</f>
        <v>2.9029214622958779E-2</v>
      </c>
      <c r="AY33" s="123">
        <v>2.8165478461692931E-2</v>
      </c>
      <c r="AZ33" s="126" cm="1">
        <f t="array" ref="AZ33">(AY33*(1+'Drifted Weights'!AY33))/SUMPRODUCT('Drifted Weights'!AY$2:AY$49,(1+'Monthly Return'!AY$2:AY$49))</f>
        <v>2.6966864773940915E-2</v>
      </c>
      <c r="BA33" s="126" cm="1">
        <f t="array" ref="BA33">(AZ33*(1+'Drifted Weights'!AZ33))/SUMPRODUCT('Drifted Weights'!AZ$2:AZ$49,(1+'Monthly Return'!AZ$2:AZ$49))</f>
        <v>2.777069056117492E-2</v>
      </c>
      <c r="BB33" s="126" cm="1">
        <f t="array" ref="BB33">(BA33*(1+'Drifted Weights'!BA33))/SUMPRODUCT('Drifted Weights'!BA$2:BA$49,(1+'Monthly Return'!BA$2:BA$49))</f>
        <v>2.9871796119710955E-2</v>
      </c>
      <c r="BC33" s="126" cm="1">
        <f t="array" ref="BC33">(BB33*(1+'Drifted Weights'!BB33))/SUMPRODUCT('Drifted Weights'!BB$2:BB$49,(1+'Monthly Return'!BB$2:BB$49))</f>
        <v>2.9424656685133901E-2</v>
      </c>
      <c r="BD33" s="123">
        <v>2.8165478461692931E-2</v>
      </c>
    </row>
    <row r="34" spans="1:56">
      <c r="A34" s="124" t="s">
        <v>204</v>
      </c>
      <c r="B34" s="124" t="s">
        <v>205</v>
      </c>
      <c r="C34" s="123">
        <v>1.4559694748468714E-2</v>
      </c>
      <c r="D34" s="126" cm="1">
        <f t="array" ref="D34">(C34*(1+'Drifted Weights'!C34))/SUMPRODUCT('Drifted Weights'!C$2:C$49,(1+'Monthly Return'!C$2:C$49))</f>
        <v>1.4898540543242626E-2</v>
      </c>
      <c r="E34" s="126" cm="1">
        <f t="array" ref="E34">(D34*(1+'Drifted Weights'!D34))/SUMPRODUCT('Drifted Weights'!D$2:D$49,(1+'Monthly Return'!D$2:D$49))</f>
        <v>1.3969655869626877E-2</v>
      </c>
      <c r="F34" s="126" cm="1">
        <f t="array" ref="F34">(E34*(1+'Drifted Weights'!E34))/SUMPRODUCT('Drifted Weights'!E$2:E$49,(1+'Monthly Return'!E$2:E$49))</f>
        <v>1.3594083098388877E-2</v>
      </c>
      <c r="G34" s="126" cm="1">
        <f t="array" ref="G34">(F34*(1+'Drifted Weights'!F34))/SUMPRODUCT('Drifted Weights'!F$2:F$49,(1+'Monthly Return'!F$2:F$49))</f>
        <v>1.408992542300961E-2</v>
      </c>
      <c r="H34" s="123">
        <v>1.4559694748468714E-2</v>
      </c>
      <c r="I34" s="126" cm="1">
        <f t="array" ref="I34">(H34*(1+'Drifted Weights'!H34))/SUMPRODUCT('Drifted Weights'!H$2:H$49,(1+'Monthly Return'!H$2:H$49))</f>
        <v>1.451727320871856E-2</v>
      </c>
      <c r="J34" s="126" cm="1">
        <f t="array" ref="J34">(I34*(1+'Drifted Weights'!I34))/SUMPRODUCT('Drifted Weights'!I$2:I$49,(1+'Monthly Return'!I$2:I$49))</f>
        <v>1.4478295013135507E-2</v>
      </c>
      <c r="K34" s="126" cm="1">
        <f t="array" ref="K34">(J34*(1+'Drifted Weights'!J34))/SUMPRODUCT('Drifted Weights'!J$2:J$49,(1+'Monthly Return'!J$2:J$49))</f>
        <v>1.4117247083395472E-2</v>
      </c>
      <c r="L34" s="126" cm="1">
        <f t="array" ref="L34">(K34*(1+'Drifted Weights'!K34))/SUMPRODUCT('Drifted Weights'!K$2:K$49,(1+'Monthly Return'!K$2:K$49))</f>
        <v>1.4485448289358573E-2</v>
      </c>
      <c r="M34" s="126" cm="1">
        <f t="array" ref="M34">(L34*(1+'Drifted Weights'!L34))/SUMPRODUCT('Drifted Weights'!L$2:L$49,(1+'Monthly Return'!L$2:L$49))</f>
        <v>1.3518940465026771E-2</v>
      </c>
      <c r="N34" s="126" cm="1">
        <f t="array" ref="N34">(M34*(1+'Drifted Weights'!M34))/SUMPRODUCT('Drifted Weights'!M$2:M$49,(1+'Monthly Return'!M$2:M$49))</f>
        <v>1.4553425383554098E-2</v>
      </c>
      <c r="O34" s="123">
        <v>1.4559694748468714E-2</v>
      </c>
      <c r="P34" s="126" cm="1">
        <f t="array" ref="P34">(O34*(1+'Drifted Weights'!O34))/SUMPRODUCT('Drifted Weights'!O$2:O$49,(1+'Monthly Return'!O$2:O$49))</f>
        <v>1.4733243116181639E-2</v>
      </c>
      <c r="Q34" s="126" cm="1">
        <f t="array" ref="Q34">(P34*(1+'Drifted Weights'!P34))/SUMPRODUCT('Drifted Weights'!P$2:P$49,(1+'Monthly Return'!P$2:P$49))</f>
        <v>1.5080979528236067E-2</v>
      </c>
      <c r="R34" s="126" cm="1">
        <f t="array" ref="R34">(Q34*(1+'Drifted Weights'!Q34))/SUMPRODUCT('Drifted Weights'!Q$2:Q$49,(1+'Monthly Return'!Q$2:Q$49))</f>
        <v>1.4248772724108676E-2</v>
      </c>
      <c r="S34" s="126" cm="1">
        <f t="array" ref="S34">(R34*(1+'Drifted Weights'!R34))/SUMPRODUCT('Drifted Weights'!R$2:R$49,(1+'Monthly Return'!R$2:R$49))</f>
        <v>1.4226842102742519E-2</v>
      </c>
      <c r="T34" s="123">
        <v>1.4559694748468714E-2</v>
      </c>
      <c r="U34" s="126" cm="1">
        <f t="array" ref="U34">(T34*(1+'Drifted Weights'!T34))/SUMPRODUCT('Drifted Weights'!T$2:T$49,(1+'Monthly Return'!T$2:T$49))</f>
        <v>1.6034738464150707E-2</v>
      </c>
      <c r="V34" s="126" cm="1">
        <f t="array" ref="V34">(U34*(1+'Drifted Weights'!U34))/SUMPRODUCT('Drifted Weights'!U$2:U$49,(1+'Monthly Return'!U$2:U$49))</f>
        <v>1.3795690357617048E-2</v>
      </c>
      <c r="W34" s="126" cm="1">
        <f t="array" ref="W34">(V34*(1+'Drifted Weights'!V34))/SUMPRODUCT('Drifted Weights'!V$2:V$49,(1+'Monthly Return'!V$2:V$49))</f>
        <v>1.5111042616490176E-2</v>
      </c>
      <c r="X34" s="126" cm="1">
        <f t="array" ref="X34">(W34*(1+'Drifted Weights'!W34))/SUMPRODUCT('Drifted Weights'!W$2:W$49,(1+'Monthly Return'!W$2:W$49))</f>
        <v>1.5096098007482333E-2</v>
      </c>
      <c r="Y34" s="126" cm="1">
        <f t="array" ref="Y34">(X34*(1+'Drifted Weights'!X34))/SUMPRODUCT('Drifted Weights'!X$2:X$49,(1+'Monthly Return'!X$2:X$49))</f>
        <v>1.311802536206999E-2</v>
      </c>
      <c r="Z34" s="126" cm="1">
        <f t="array" ref="Z34">(Y34*(1+'Drifted Weights'!Y34))/SUMPRODUCT('Drifted Weights'!Y$2:Y$49,(1+'Monthly Return'!Y$2:Y$49))</f>
        <v>1.2927242728560448E-2</v>
      </c>
      <c r="AA34" s="123">
        <v>1.4559694748468714E-2</v>
      </c>
      <c r="AB34" s="126" cm="1">
        <f t="array" ref="AB34">(AA34*(1+'Drifted Weights'!AA34))/SUMPRODUCT('Drifted Weights'!AA$2:AA$49,(1+'Monthly Return'!AA$2:AA$49))</f>
        <v>1.3630145400862208E-2</v>
      </c>
      <c r="AC34" s="126" cm="1">
        <f t="array" ref="AC34">(AB34*(1+'Drifted Weights'!AB34))/SUMPRODUCT('Drifted Weights'!AB$2:AB$49,(1+'Monthly Return'!AB$2:AB$49))</f>
        <v>1.4332081543117247E-2</v>
      </c>
      <c r="AD34" s="126" cm="1">
        <f t="array" ref="AD34">(AC34*(1+'Drifted Weights'!AC34))/SUMPRODUCT('Drifted Weights'!AC$2:AC$49,(1+'Monthly Return'!AC$2:AC$49))</f>
        <v>1.4469361864490719E-2</v>
      </c>
      <c r="AE34" s="126" cm="1">
        <f t="array" ref="AE34">(AD34*(1+'Drifted Weights'!AD34))/SUMPRODUCT('Drifted Weights'!AD$2:AD$49,(1+'Monthly Return'!AD$2:AD$49))</f>
        <v>1.3873397399610207E-2</v>
      </c>
      <c r="AF34" s="123">
        <v>1.4559694748468714E-2</v>
      </c>
      <c r="AG34" s="126" cm="1">
        <f t="array" ref="AG34">(AF34*(1+'Drifted Weights'!AF34))/SUMPRODUCT('Drifted Weights'!AF$2:AF$49,(1+'Monthly Return'!AF$2:AF$49))</f>
        <v>1.4308844363364629E-2</v>
      </c>
      <c r="AH34" s="126" cm="1">
        <f t="array" ref="AH34">(AG34*(1+'Drifted Weights'!AG34))/SUMPRODUCT('Drifted Weights'!AG$2:AG$49,(1+'Monthly Return'!AG$2:AG$49))</f>
        <v>1.4330017252120793E-2</v>
      </c>
      <c r="AI34" s="126" cm="1">
        <f t="array" ref="AI34">(AH34*(1+'Drifted Weights'!AH34))/SUMPRODUCT('Drifted Weights'!AH$2:AH$49,(1+'Monthly Return'!AH$2:AH$49))</f>
        <v>1.4699731246859336E-2</v>
      </c>
      <c r="AJ34" s="126" cm="1">
        <f t="array" ref="AJ34">(AI34*(1+'Drifted Weights'!AI34))/SUMPRODUCT('Drifted Weights'!AI$2:AI$49,(1+'Monthly Return'!AI$2:AI$49))</f>
        <v>1.4444446129830778E-2</v>
      </c>
      <c r="AK34" s="126" cm="1">
        <f t="array" ref="AK34">(AJ34*(1+'Drifted Weights'!AJ34))/SUMPRODUCT('Drifted Weights'!AJ$2:AJ$49,(1+'Monthly Return'!AJ$2:AJ$49))</f>
        <v>1.4725876179097356E-2</v>
      </c>
      <c r="AL34" s="126" cm="1">
        <f t="array" ref="AL34">(AK34*(1+'Drifted Weights'!AK34))/SUMPRODUCT('Drifted Weights'!AK$2:AK$49,(1+'Monthly Return'!AK$2:AK$49))</f>
        <v>1.2944845194061253E-2</v>
      </c>
      <c r="AM34" s="123">
        <v>1.4559694748468714E-2</v>
      </c>
      <c r="AN34" s="126" cm="1">
        <f t="array" ref="AN34">(AM34*(1+'Drifted Weights'!AM34))/SUMPRODUCT('Drifted Weights'!AM$2:AM$49,(1+'Monthly Return'!AM$2:AM$49))</f>
        <v>1.458244157257239E-2</v>
      </c>
      <c r="AO34" s="126" cm="1">
        <f t="array" ref="AO34">(AN34*(1+'Drifted Weights'!AN34))/SUMPRODUCT('Drifted Weights'!AN$2:AN$49,(1+'Monthly Return'!AN$2:AN$49))</f>
        <v>1.4222768810011385E-2</v>
      </c>
      <c r="AP34" s="126" cm="1">
        <f t="array" ref="AP34">(AO34*(1+'Drifted Weights'!AO34))/SUMPRODUCT('Drifted Weights'!AO$2:AO$49,(1+'Monthly Return'!AO$2:AO$49))</f>
        <v>1.3672913285474717E-2</v>
      </c>
      <c r="AQ34" s="126" cm="1">
        <f t="array" ref="AQ34">(AP34*(1+'Drifted Weights'!AP34))/SUMPRODUCT('Drifted Weights'!AP$2:AP$49,(1+'Monthly Return'!AP$2:AP$49))</f>
        <v>1.4254716816453681E-2</v>
      </c>
      <c r="AR34" s="123">
        <v>1.4559694748468714E-2</v>
      </c>
      <c r="AS34" s="126" cm="1">
        <f t="array" ref="AS34">(AR34*(1+'Drifted Weights'!AR34))/SUMPRODUCT('Drifted Weights'!AR$2:AR$49,(1+'Monthly Return'!AR$2:AR$49))</f>
        <v>1.4933633750369506E-2</v>
      </c>
      <c r="AT34" s="126" cm="1">
        <f t="array" ref="AT34">(AS34*(1+'Drifted Weights'!AS34))/SUMPRODUCT('Drifted Weights'!AS$2:AS$49,(1+'Monthly Return'!AS$2:AS$49))</f>
        <v>1.4226040994213478E-2</v>
      </c>
      <c r="AU34" s="126" cm="1">
        <f t="array" ref="AU34">(AT34*(1+'Drifted Weights'!AT34))/SUMPRODUCT('Drifted Weights'!AT$2:AT$49,(1+'Monthly Return'!AT$2:AT$49))</f>
        <v>1.4136681983768907E-2</v>
      </c>
      <c r="AV34" s="126" cm="1">
        <f t="array" ref="AV34">(AU34*(1+'Drifted Weights'!AU34))/SUMPRODUCT('Drifted Weights'!AU$2:AU$49,(1+'Monthly Return'!AU$2:AU$49))</f>
        <v>1.436114810993795E-2</v>
      </c>
      <c r="AW34" s="126" cm="1">
        <f t="array" ref="AW34">(AV34*(1+'Drifted Weights'!AV34))/SUMPRODUCT('Drifted Weights'!AV$2:AV$49,(1+'Monthly Return'!AV$2:AV$49))</f>
        <v>1.4461938277915832E-2</v>
      </c>
      <c r="AX34" s="126" cm="1">
        <f t="array" ref="AX34">(AW34*(1+'Drifted Weights'!AW34))/SUMPRODUCT('Drifted Weights'!AW$2:AW$49,(1+'Monthly Return'!AW$2:AW$49))</f>
        <v>1.3782618003307255E-2</v>
      </c>
      <c r="AY34" s="123">
        <v>1.4559694748468714E-2</v>
      </c>
      <c r="AZ34" s="126" cm="1">
        <f t="array" ref="AZ34">(AY34*(1+'Drifted Weights'!AY34))/SUMPRODUCT('Drifted Weights'!AY$2:AY$49,(1+'Monthly Return'!AY$2:AY$49))</f>
        <v>1.3755620358720706E-2</v>
      </c>
      <c r="BA34" s="126" cm="1">
        <f t="array" ref="BA34">(AZ34*(1+'Drifted Weights'!AZ34))/SUMPRODUCT('Drifted Weights'!AZ$2:AZ$49,(1+'Monthly Return'!AZ$2:AZ$49))</f>
        <v>1.3983415001411693E-2</v>
      </c>
      <c r="BB34" s="126" cm="1">
        <f t="array" ref="BB34">(BA34*(1+'Drifted Weights'!BA34))/SUMPRODUCT('Drifted Weights'!BA$2:BA$49,(1+'Monthly Return'!BA$2:BA$49))</f>
        <v>1.4839611358456236E-2</v>
      </c>
      <c r="BC34" s="126" cm="1">
        <f t="array" ref="BC34">(BB34*(1+'Drifted Weights'!BB34))/SUMPRODUCT('Drifted Weights'!BB$2:BB$49,(1+'Monthly Return'!BB$2:BB$49))</f>
        <v>1.4404123640683138E-2</v>
      </c>
      <c r="BD34" s="123">
        <v>1.4559694748468714E-2</v>
      </c>
    </row>
    <row r="35" spans="1:56">
      <c r="A35" s="124" t="s">
        <v>210</v>
      </c>
      <c r="B35" s="124" t="s">
        <v>211</v>
      </c>
      <c r="C35" s="123">
        <v>8.2337584094788613E-3</v>
      </c>
      <c r="D35" s="126" cm="1">
        <f t="array" ref="D35">(C35*(1+'Drifted Weights'!C35))/SUMPRODUCT('Drifted Weights'!C$2:C$49,(1+'Monthly Return'!C$2:C$49))</f>
        <v>8.3728479938060298E-3</v>
      </c>
      <c r="E35" s="126" cm="1">
        <f t="array" ref="E35">(D35*(1+'Drifted Weights'!D35))/SUMPRODUCT('Drifted Weights'!D$2:D$49,(1+'Monthly Return'!D$2:D$49))</f>
        <v>7.8003430447888267E-3</v>
      </c>
      <c r="F35" s="126" cm="1">
        <f t="array" ref="F35">(E35*(1+'Drifted Weights'!E35))/SUMPRODUCT('Drifted Weights'!E$2:E$49,(1+'Monthly Return'!E$2:E$49))</f>
        <v>7.5444478096577516E-3</v>
      </c>
      <c r="G35" s="126" cm="1">
        <f t="array" ref="G35">(F35*(1+'Drifted Weights'!F35))/SUMPRODUCT('Drifted Weights'!F$2:F$49,(1+'Monthly Return'!F$2:F$49))</f>
        <v>7.7729590562209483E-3</v>
      </c>
      <c r="H35" s="123">
        <v>8.2337584094788613E-3</v>
      </c>
      <c r="I35" s="126" cm="1">
        <f t="array" ref="I35">(H35*(1+'Drifted Weights'!H35))/SUMPRODUCT('Drifted Weights'!H$2:H$49,(1+'Monthly Return'!H$2:H$49))</f>
        <v>8.1585791244689274E-3</v>
      </c>
      <c r="J35" s="126" cm="1">
        <f t="array" ref="J35">(I35*(1+'Drifted Weights'!I35))/SUMPRODUCT('Drifted Weights'!I$2:I$49,(1+'Monthly Return'!I$2:I$49))</f>
        <v>8.0856754600018271E-3</v>
      </c>
      <c r="K35" s="126" cm="1">
        <f t="array" ref="K35">(J35*(1+'Drifted Weights'!J35))/SUMPRODUCT('Drifted Weights'!J$2:J$49,(1+'Monthly Return'!J$2:J$49))</f>
        <v>7.8343610801372282E-3</v>
      </c>
      <c r="L35" s="126" cm="1">
        <f t="array" ref="L35">(K35*(1+'Drifted Weights'!K35))/SUMPRODUCT('Drifted Weights'!K$2:K$49,(1+'Monthly Return'!K$2:K$49))</f>
        <v>7.9888910876547356E-3</v>
      </c>
      <c r="M35" s="126" cm="1">
        <f t="array" ref="M35">(L35*(1+'Drifted Weights'!L35))/SUMPRODUCT('Drifted Weights'!L$2:L$49,(1+'Monthly Return'!L$2:L$49))</f>
        <v>7.4081051793051097E-3</v>
      </c>
      <c r="N35" s="126" cm="1">
        <f t="array" ref="N35">(M35*(1+'Drifted Weights'!M35))/SUMPRODUCT('Drifted Weights'!M$2:M$49,(1+'Monthly Return'!M$2:M$49))</f>
        <v>7.9268981733835574E-3</v>
      </c>
      <c r="O35" s="123">
        <v>8.2337584094788613E-3</v>
      </c>
      <c r="P35" s="126" cm="1">
        <f t="array" ref="P35">(O35*(1+'Drifted Weights'!O35))/SUMPRODUCT('Drifted Weights'!O$2:O$49,(1+'Monthly Return'!O$2:O$49))</f>
        <v>8.2799523020077748E-3</v>
      </c>
      <c r="Q35" s="126" cm="1">
        <f t="array" ref="Q35">(P35*(1+'Drifted Weights'!P35))/SUMPRODUCT('Drifted Weights'!P$2:P$49,(1+'Monthly Return'!P$2:P$49))</f>
        <v>8.4214771375078108E-3</v>
      </c>
      <c r="R35" s="126" cm="1">
        <f t="array" ref="R35">(Q35*(1+'Drifted Weights'!Q35))/SUMPRODUCT('Drifted Weights'!Q$2:Q$49,(1+'Monthly Return'!Q$2:Q$49))</f>
        <v>7.9045577980687166E-3</v>
      </c>
      <c r="S35" s="126" cm="1">
        <f t="array" ref="S35">(R35*(1+'Drifted Weights'!R35))/SUMPRODUCT('Drifted Weights'!R$2:R$49,(1+'Monthly Return'!R$2:R$49))</f>
        <v>7.8430241056348642E-3</v>
      </c>
      <c r="T35" s="123">
        <v>8.2337584094788613E-3</v>
      </c>
      <c r="U35" s="126" cm="1">
        <f t="array" ref="U35">(T35*(1+'Drifted Weights'!T35))/SUMPRODUCT('Drifted Weights'!T$2:T$49,(1+'Monthly Return'!T$2:T$49))</f>
        <v>9.0113811746253183E-3</v>
      </c>
      <c r="V35" s="126" cm="1">
        <f t="array" ref="V35">(U35*(1+'Drifted Weights'!U35))/SUMPRODUCT('Drifted Weights'!U$2:U$49,(1+'Monthly Return'!U$2:U$49))</f>
        <v>7.6994628150603298E-3</v>
      </c>
      <c r="W35" s="126" cm="1">
        <f t="array" ref="W35">(V35*(1+'Drifted Weights'!V35))/SUMPRODUCT('Drifted Weights'!V$2:V$49,(1+'Monthly Return'!V$2:V$49))</f>
        <v>8.3828559715904173E-3</v>
      </c>
      <c r="X35" s="126" cm="1">
        <f t="array" ref="X35">(W35*(1+'Drifted Weights'!W35))/SUMPRODUCT('Drifted Weights'!W$2:W$49,(1+'Monthly Return'!W$2:W$49))</f>
        <v>8.3190585720555061E-3</v>
      </c>
      <c r="Y35" s="126" cm="1">
        <f t="array" ref="Y35">(X35*(1+'Drifted Weights'!X35))/SUMPRODUCT('Drifted Weights'!X$2:X$49,(1+'Monthly Return'!X$2:X$49))</f>
        <v>7.1807326771872061E-3</v>
      </c>
      <c r="Z35" s="126" cm="1">
        <f t="array" ref="Z35">(Y35*(1+'Drifted Weights'!Y35))/SUMPRODUCT('Drifted Weights'!Y$2:Y$49,(1+'Monthly Return'!Y$2:Y$49))</f>
        <v>7.0348292906246748E-3</v>
      </c>
      <c r="AA35" s="123">
        <v>8.2337584094788613E-3</v>
      </c>
      <c r="AB35" s="126" cm="1">
        <f t="array" ref="AB35">(AA35*(1+'Drifted Weights'!AA35))/SUMPRODUCT('Drifted Weights'!AA$2:AA$49,(1+'Monthly Return'!AA$2:AA$49))</f>
        <v>7.660021143927098E-3</v>
      </c>
      <c r="AC35" s="126" cm="1">
        <f t="array" ref="AC35">(AB35*(1+'Drifted Weights'!AB35))/SUMPRODUCT('Drifted Weights'!AB$2:AB$49,(1+'Monthly Return'!AB$2:AB$49))</f>
        <v>8.0070632735820234E-3</v>
      </c>
      <c r="AD35" s="126" cm="1">
        <f t="array" ref="AD35">(AC35*(1+'Drifted Weights'!AC35))/SUMPRODUCT('Drifted Weights'!AC$2:AC$49,(1+'Monthly Return'!AC$2:AC$49))</f>
        <v>8.0333517158893992E-3</v>
      </c>
      <c r="AE35" s="126" cm="1">
        <f t="array" ref="AE35">(AD35*(1+'Drifted Weights'!AD35))/SUMPRODUCT('Drifted Weights'!AD$2:AD$49,(1+'Monthly Return'!AD$2:AD$49))</f>
        <v>7.6536076719948293E-3</v>
      </c>
      <c r="AF35" s="123">
        <v>8.2337584094788613E-3</v>
      </c>
      <c r="AG35" s="126" cm="1">
        <f t="array" ref="AG35">(AF35*(1+'Drifted Weights'!AF35))/SUMPRODUCT('Drifted Weights'!AF$2:AF$49,(1+'Monthly Return'!AF$2:AF$49))</f>
        <v>8.0414439571276867E-3</v>
      </c>
      <c r="AH35" s="126" cm="1">
        <f t="array" ref="AH35">(AG35*(1+'Drifted Weights'!AG35))/SUMPRODUCT('Drifted Weights'!AG$2:AG$49,(1+'Monthly Return'!AG$2:AG$49))</f>
        <v>8.0035814380341255E-3</v>
      </c>
      <c r="AI35" s="126" cm="1">
        <f t="array" ref="AI35">(AH35*(1+'Drifted Weights'!AH35))/SUMPRODUCT('Drifted Weights'!AH$2:AH$49,(1+'Monthly Return'!AH$2:AH$49))</f>
        <v>8.1588668770620452E-3</v>
      </c>
      <c r="AJ35" s="126" cm="1">
        <f t="array" ref="AJ35">(AI35*(1+'Drifted Weights'!AI35))/SUMPRODUCT('Drifted Weights'!AI$2:AI$49,(1+'Monthly Return'!AI$2:AI$49))</f>
        <v>7.9654950990123256E-3</v>
      </c>
      <c r="AK35" s="126" cm="1">
        <f t="array" ref="AK35">(AJ35*(1+'Drifted Weights'!AJ35))/SUMPRODUCT('Drifted Weights'!AJ$2:AJ$49,(1+'Monthly Return'!AJ$2:AJ$49))</f>
        <v>8.0688273394367172E-3</v>
      </c>
      <c r="AL35" s="126" cm="1">
        <f t="array" ref="AL35">(AK35*(1+'Drifted Weights'!AK35))/SUMPRODUCT('Drifted Weights'!AK$2:AK$49,(1+'Monthly Return'!AK$2:AK$49))</f>
        <v>7.0464048016705572E-3</v>
      </c>
      <c r="AM35" s="123">
        <v>8.2337584094788613E-3</v>
      </c>
      <c r="AN35" s="126" cm="1">
        <f t="array" ref="AN35">(AM35*(1+'Drifted Weights'!AM35))/SUMPRODUCT('Drifted Weights'!AM$2:AM$49,(1+'Monthly Return'!AM$2:AM$49))</f>
        <v>8.1952031684797769E-3</v>
      </c>
      <c r="AO35" s="126" cm="1">
        <f t="array" ref="AO35">(AN35*(1+'Drifted Weights'!AN35))/SUMPRODUCT('Drifted Weights'!AN$2:AN$49,(1+'Monthly Return'!AN$2:AN$49))</f>
        <v>7.9427503986486004E-3</v>
      </c>
      <c r="AP35" s="126" cm="1">
        <f t="array" ref="AP35">(AO35*(1+'Drifted Weights'!AO35))/SUMPRODUCT('Drifted Weights'!AO$2:AO$49,(1+'Monthly Return'!AO$2:AO$49))</f>
        <v>7.5884020619783219E-3</v>
      </c>
      <c r="AQ35" s="126" cm="1">
        <f t="array" ref="AQ35">(AP35*(1+'Drifted Weights'!AP35))/SUMPRODUCT('Drifted Weights'!AP$2:AP$49,(1+'Monthly Return'!AP$2:AP$49))</f>
        <v>7.8638131557080531E-3</v>
      </c>
      <c r="AR35" s="123">
        <v>8.2337584094788613E-3</v>
      </c>
      <c r="AS35" s="126" cm="1">
        <f t="array" ref="AS35">(AR35*(1+'Drifted Weights'!AR35))/SUMPRODUCT('Drifted Weights'!AR$2:AR$49,(1+'Monthly Return'!AR$2:AR$49))</f>
        <v>8.3925700657791671E-3</v>
      </c>
      <c r="AT35" s="126" cm="1">
        <f t="array" ref="AT35">(AS35*(1+'Drifted Weights'!AS35))/SUMPRODUCT('Drifted Weights'!AS$2:AS$49,(1+'Monthly Return'!AS$2:AS$49))</f>
        <v>7.9433834525173136E-3</v>
      </c>
      <c r="AU35" s="126" cm="1">
        <f t="array" ref="AU35">(AT35*(1+'Drifted Weights'!AT35))/SUMPRODUCT('Drifted Weights'!AT$2:AT$49,(1+'Monthly Return'!AT$2:AT$49))</f>
        <v>7.8445916518933203E-3</v>
      </c>
      <c r="AV35" s="126" cm="1">
        <f t="array" ref="AV35">(AU35*(1+'Drifted Weights'!AU35))/SUMPRODUCT('Drifted Weights'!AU$2:AU$49,(1+'Monthly Return'!AU$2:AU$49))</f>
        <v>7.9197065924545337E-3</v>
      </c>
      <c r="AW35" s="126" cm="1">
        <f t="array" ref="AW35">(AV35*(1+'Drifted Weights'!AV35))/SUMPRODUCT('Drifted Weights'!AV$2:AV$49,(1+'Monthly Return'!AV$2:AV$49))</f>
        <v>7.9246440580364608E-3</v>
      </c>
      <c r="AX35" s="126" cm="1">
        <f t="array" ref="AX35">(AW35*(1+'Drifted Weights'!AW35))/SUMPRODUCT('Drifted Weights'!AW$2:AW$49,(1+'Monthly Return'!AW$2:AW$49))</f>
        <v>7.5037315248349069E-3</v>
      </c>
      <c r="AY35" s="123">
        <v>8.2337584094788613E-3</v>
      </c>
      <c r="AZ35" s="126" cm="1">
        <f t="array" ref="AZ35">(AY35*(1+'Drifted Weights'!AY35))/SUMPRODUCT('Drifted Weights'!AY$2:AY$49,(1+'Monthly Return'!AY$2:AY$49))</f>
        <v>7.7305369603004629E-3</v>
      </c>
      <c r="BA35" s="126" cm="1">
        <f t="array" ref="BA35">(AZ35*(1+'Drifted Weights'!AZ35))/SUMPRODUCT('Drifted Weights'!AZ$2:AZ$49,(1+'Monthly Return'!AZ$2:AZ$49))</f>
        <v>7.8118495517172466E-3</v>
      </c>
      <c r="BB35" s="126" cm="1">
        <f t="array" ref="BB35">(BA35*(1+'Drifted Weights'!BA35))/SUMPRODUCT('Drifted Weights'!BA$2:BA$49,(1+'Monthly Return'!BA$2:BA$49))</f>
        <v>8.2397068285516382E-3</v>
      </c>
      <c r="BC35" s="126" cm="1">
        <f t="array" ref="BC35">(BB35*(1+'Drifted Weights'!BB35))/SUMPRODUCT('Drifted Weights'!BB$2:BB$49,(1+'Monthly Return'!BB$2:BB$49))</f>
        <v>7.945888374405085E-3</v>
      </c>
      <c r="BD35" s="123">
        <v>8.2337584094788613E-3</v>
      </c>
    </row>
    <row r="36" spans="1:56">
      <c r="A36" s="124" t="s">
        <v>37</v>
      </c>
      <c r="B36" s="124" t="s">
        <v>38</v>
      </c>
      <c r="C36" s="123">
        <v>3.0978574656089958E-2</v>
      </c>
      <c r="D36" s="126" cm="1">
        <f t="array" ref="D36">(C36*(1+'Drifted Weights'!C36))/SUMPRODUCT('Drifted Weights'!C$2:C$49,(1+'Monthly Return'!C$2:C$49))</f>
        <v>3.2212536515767762E-2</v>
      </c>
      <c r="E36" s="126" cm="1">
        <f t="array" ref="E36">(D36*(1+'Drifted Weights'!D36))/SUMPRODUCT('Drifted Weights'!D$2:D$49,(1+'Monthly Return'!D$2:D$49))</f>
        <v>3.0719447884870531E-2</v>
      </c>
      <c r="F36" s="126" cm="1">
        <f t="array" ref="F36">(E36*(1+'Drifted Weights'!E36))/SUMPRODUCT('Drifted Weights'!E$2:E$49,(1+'Monthly Return'!E$2:E$49))</f>
        <v>3.0387371165643145E-2</v>
      </c>
      <c r="G36" s="126" cm="1">
        <f t="array" ref="G36">(F36*(1+'Drifted Weights'!F36))/SUMPRODUCT('Drifted Weights'!F$2:F$49,(1+'Monthly Return'!F$2:F$49))</f>
        <v>3.2017569810003463E-2</v>
      </c>
      <c r="H36" s="123">
        <v>3.0978574656089958E-2</v>
      </c>
      <c r="I36" s="126" cm="1">
        <f t="array" ref="I36">(H36*(1+'Drifted Weights'!H36))/SUMPRODUCT('Drifted Weights'!H$2:H$49,(1+'Monthly Return'!H$2:H$49))</f>
        <v>3.1388188124059267E-2</v>
      </c>
      <c r="J36" s="126" cm="1">
        <f t="array" ref="J36">(I36*(1+'Drifted Weights'!I36))/SUMPRODUCT('Drifted Weights'!I$2:I$49,(1+'Monthly Return'!I$2:I$49))</f>
        <v>3.1824480723041143E-2</v>
      </c>
      <c r="K36" s="126" cm="1">
        <f t="array" ref="K36">(J36*(1+'Drifted Weights'!J36))/SUMPRODUCT('Drifted Weights'!J$2:J$49,(1+'Monthly Return'!J$2:J$49))</f>
        <v>3.1561452966165353E-2</v>
      </c>
      <c r="L36" s="126" cm="1">
        <f t="array" ref="L36">(K36*(1+'Drifted Weights'!K36))/SUMPRODUCT('Drifted Weights'!K$2:K$49,(1+'Monthly Return'!K$2:K$49))</f>
        <v>3.2941687943381676E-2</v>
      </c>
      <c r="M36" s="126" cm="1">
        <f t="array" ref="M36">(L36*(1+'Drifted Weights'!L36))/SUMPRODUCT('Drifted Weights'!L$2:L$49,(1+'Monthly Return'!L$2:L$49))</f>
        <v>3.1303042258185115E-2</v>
      </c>
      <c r="N36" s="126" cm="1">
        <f t="array" ref="N36">(M36*(1+'Drifted Weights'!M36))/SUMPRODUCT('Drifted Weights'!M$2:M$49,(1+'Monthly Return'!M$2:M$49))</f>
        <v>3.4289688933984062E-2</v>
      </c>
      <c r="O36" s="123">
        <v>3.0978574656089958E-2</v>
      </c>
      <c r="P36" s="126" cm="1">
        <f t="array" ref="P36">(O36*(1+'Drifted Weights'!O36))/SUMPRODUCT('Drifted Weights'!O$2:O$49,(1+'Monthly Return'!O$2:O$49))</f>
        <v>3.1855142488499799E-2</v>
      </c>
      <c r="Q36" s="126" cm="1">
        <f t="array" ref="Q36">(P36*(1+'Drifted Weights'!P36))/SUMPRODUCT('Drifted Weights'!P$2:P$49,(1+'Monthly Return'!P$2:P$49))</f>
        <v>3.3157180369289434E-2</v>
      </c>
      <c r="R36" s="126" cm="1">
        <f t="array" ref="R36">(Q36*(1+'Drifted Weights'!Q36))/SUMPRODUCT('Drifted Weights'!Q$2:Q$49,(1+'Monthly Return'!Q$2:Q$49))</f>
        <v>3.1885351497167098E-2</v>
      </c>
      <c r="S36" s="126" cm="1">
        <f t="array" ref="S36">(R36*(1+'Drifted Weights'!R36))/SUMPRODUCT('Drifted Weights'!R$2:R$49,(1+'Monthly Return'!R$2:R$49))</f>
        <v>3.2389870943492771E-2</v>
      </c>
      <c r="T36" s="123">
        <v>3.0978574656089958E-2</v>
      </c>
      <c r="U36" s="126" cm="1">
        <f t="array" ref="U36">(T36*(1+'Drifted Weights'!T36))/SUMPRODUCT('Drifted Weights'!T$2:T$49,(1+'Monthly Return'!T$2:T$49))</f>
        <v>3.4669140698584261E-2</v>
      </c>
      <c r="V36" s="126" cm="1">
        <f t="array" ref="V36">(U36*(1+'Drifted Weights'!U36))/SUMPRODUCT('Drifted Weights'!U$2:U$49,(1+'Monthly Return'!U$2:U$49))</f>
        <v>3.0375090066563221E-2</v>
      </c>
      <c r="W36" s="126" cm="1">
        <f t="array" ref="W36">(V36*(1+'Drifted Weights'!V36))/SUMPRODUCT('Drifted Weights'!V$2:V$49,(1+'Monthly Return'!V$2:V$49))</f>
        <v>3.3815318064448222E-2</v>
      </c>
      <c r="X36" s="126" cm="1">
        <f t="array" ref="X36">(W36*(1+'Drifted Weights'!W36))/SUMPRODUCT('Drifted Weights'!W$2:W$49,(1+'Monthly Return'!W$2:W$49))</f>
        <v>3.4404334676468577E-2</v>
      </c>
      <c r="Y36" s="126" cm="1">
        <f t="array" ref="Y36">(X36*(1+'Drifted Weights'!X36))/SUMPRODUCT('Drifted Weights'!X$2:X$49,(1+'Monthly Return'!X$2:X$49))</f>
        <v>3.0464923832627992E-2</v>
      </c>
      <c r="Z36" s="126" cm="1">
        <f t="array" ref="Z36">(Y36*(1+'Drifted Weights'!Y36))/SUMPRODUCT('Drifted Weights'!Y$2:Y$49,(1+'Monthly Return'!Y$2:Y$49))</f>
        <v>3.0535898602224106E-2</v>
      </c>
      <c r="AA36" s="123">
        <v>3.0978574656089958E-2</v>
      </c>
      <c r="AB36" s="126" cm="1">
        <f t="array" ref="AB36">(AA36*(1+'Drifted Weights'!AA36))/SUMPRODUCT('Drifted Weights'!AA$2:AA$49,(1+'Monthly Return'!AA$2:AA$49))</f>
        <v>2.9470105153329158E-2</v>
      </c>
      <c r="AC36" s="126" cm="1">
        <f t="array" ref="AC36">(AB36*(1+'Drifted Weights'!AB36))/SUMPRODUCT('Drifted Weights'!AB$2:AB$49,(1+'Monthly Return'!AB$2:AB$49))</f>
        <v>3.1472025090546564E-2</v>
      </c>
      <c r="AD36" s="126" cm="1">
        <f t="array" ref="AD36">(AC36*(1+'Drifted Weights'!AC36))/SUMPRODUCT('Drifted Weights'!AC$2:AC$49,(1+'Monthly Return'!AC$2:AC$49))</f>
        <v>3.2310381697180944E-2</v>
      </c>
      <c r="AE36" s="126" cm="1">
        <f t="array" ref="AE36">(AD36*(1+'Drifted Weights'!AD36))/SUMPRODUCT('Drifted Weights'!AD$2:AD$49,(1+'Monthly Return'!AD$2:AD$49))</f>
        <v>3.1524404888019837E-2</v>
      </c>
      <c r="AF36" s="123">
        <v>3.0978574656089958E-2</v>
      </c>
      <c r="AG36" s="126" cm="1">
        <f t="array" ref="AG36">(AF36*(1+'Drifted Weights'!AF36))/SUMPRODUCT('Drifted Weights'!AF$2:AF$49,(1+'Monthly Return'!AF$2:AF$49))</f>
        <v>3.093753849348535E-2</v>
      </c>
      <c r="AH36" s="126" cm="1">
        <f t="array" ref="AH36">(AG36*(1+'Drifted Weights'!AG36))/SUMPRODUCT('Drifted Weights'!AG$2:AG$49,(1+'Monthly Return'!AG$2:AG$49))</f>
        <v>3.1491260976790128E-2</v>
      </c>
      <c r="AI36" s="126" cm="1">
        <f t="array" ref="AI36">(AH36*(1+'Drifted Weights'!AH36))/SUMPRODUCT('Drifted Weights'!AH$2:AH$49,(1+'Monthly Return'!AH$2:AH$49))</f>
        <v>3.2850274849255012E-2</v>
      </c>
      <c r="AJ36" s="126" cm="1">
        <f t="array" ref="AJ36">(AI36*(1+'Drifted Weights'!AI36))/SUMPRODUCT('Drifted Weights'!AI$2:AI$49,(1+'Monthly Return'!AI$2:AI$49))</f>
        <v>3.2857183293120748E-2</v>
      </c>
      <c r="AK36" s="126" cm="1">
        <f t="array" ref="AK36">(AJ36*(1+'Drifted Weights'!AJ36))/SUMPRODUCT('Drifted Weights'!AJ$2:AJ$49,(1+'Monthly Return'!AJ$2:AJ$49))</f>
        <v>3.4105355974364461E-2</v>
      </c>
      <c r="AL36" s="126" cm="1">
        <f t="array" ref="AL36">(AK36*(1+'Drifted Weights'!AK36))/SUMPRODUCT('Drifted Weights'!AK$2:AK$49,(1+'Monthly Return'!AK$2:AK$49))</f>
        <v>3.0553034868494616E-2</v>
      </c>
      <c r="AM36" s="123">
        <v>3.0978574656089958E-2</v>
      </c>
      <c r="AN36" s="126" cm="1">
        <f t="array" ref="AN36">(AM36*(1+'Drifted Weights'!AM36))/SUMPRODUCT('Drifted Weights'!AM$2:AM$49,(1+'Monthly Return'!AM$2:AM$49))</f>
        <v>3.152909040198517E-2</v>
      </c>
      <c r="AO36" s="126" cm="1">
        <f t="array" ref="AO36">(AN36*(1+'Drifted Weights'!AN36))/SUMPRODUCT('Drifted Weights'!AN$2:AN$49,(1+'Monthly Return'!AN$2:AN$49))</f>
        <v>3.1265075762791687E-2</v>
      </c>
      <c r="AP36" s="126" cm="1">
        <f t="array" ref="AP36">(AO36*(1+'Drifted Weights'!AO36))/SUMPRODUCT('Drifted Weights'!AO$2:AO$49,(1+'Monthly Return'!AO$2:AO$49))</f>
        <v>3.056140728314229E-2</v>
      </c>
      <c r="AQ36" s="126" cm="1">
        <f t="array" ref="AQ36">(AP36*(1+'Drifted Weights'!AP36))/SUMPRODUCT('Drifted Weights'!AP$2:AP$49,(1+'Monthly Return'!AP$2:AP$49))</f>
        <v>3.2392682656825669E-2</v>
      </c>
      <c r="AR36" s="123">
        <v>3.0978574656089958E-2</v>
      </c>
      <c r="AS36" s="126" cm="1">
        <f t="array" ref="AS36">(AR36*(1+'Drifted Weights'!AR36))/SUMPRODUCT('Drifted Weights'!AR$2:AR$49,(1+'Monthly Return'!AR$2:AR$49))</f>
        <v>3.228841248581657E-2</v>
      </c>
      <c r="AT36" s="126" cm="1">
        <f t="array" ref="AT36">(AS36*(1+'Drifted Weights'!AS36))/SUMPRODUCT('Drifted Weights'!AS$2:AS$49,(1+'Monthly Return'!AS$2:AS$49))</f>
        <v>3.1284459794633207E-2</v>
      </c>
      <c r="AU36" s="126" cm="1">
        <f t="array" ref="AU36">(AT36*(1+'Drifted Weights'!AT36))/SUMPRODUCT('Drifted Weights'!AT$2:AT$49,(1+'Monthly Return'!AT$2:AT$49))</f>
        <v>3.161082343357622E-2</v>
      </c>
      <c r="AV36" s="126" cm="1">
        <f t="array" ref="AV36">(AU36*(1+'Drifted Weights'!AU36))/SUMPRODUCT('Drifted Weights'!AU$2:AU$49,(1+'Monthly Return'!AU$2:AU$49))</f>
        <v>3.2666069382902348E-2</v>
      </c>
      <c r="AW36" s="126" cm="1">
        <f t="array" ref="AW36">(AV36*(1+'Drifted Weights'!AV36))/SUMPRODUCT('Drifted Weights'!AV$2:AV$49,(1+'Monthly Return'!AV$2:AV$49))</f>
        <v>3.3488949423800561E-2</v>
      </c>
      <c r="AX36" s="126" cm="1">
        <f t="array" ref="AX36">(AW36*(1+'Drifted Weights'!AW36))/SUMPRODUCT('Drifted Weights'!AW$2:AW$49,(1+'Monthly Return'!AW$2:AW$49))</f>
        <v>3.2514480491997441E-2</v>
      </c>
      <c r="AY36" s="123">
        <v>3.0978574656089958E-2</v>
      </c>
      <c r="AZ36" s="126" cm="1">
        <f t="array" ref="AZ36">(AY36*(1+'Drifted Weights'!AY36))/SUMPRODUCT('Drifted Weights'!AY$2:AY$49,(1+'Monthly Return'!AY$2:AY$49))</f>
        <v>2.9741397945404993E-2</v>
      </c>
      <c r="BA36" s="126" cm="1">
        <f t="array" ref="BA36">(AZ36*(1+'Drifted Weights'!AZ36))/SUMPRODUCT('Drifted Weights'!AZ$2:AZ$49,(1+'Monthly Return'!AZ$2:AZ$49))</f>
        <v>3.0710673535952682E-2</v>
      </c>
      <c r="BB36" s="126" cm="1">
        <f t="array" ref="BB36">(BA36*(1+'Drifted Weights'!BA36))/SUMPRODUCT('Drifted Weights'!BA$2:BA$49,(1+'Monthly Return'!BA$2:BA$49))</f>
        <v>3.3128711388682008E-2</v>
      </c>
      <c r="BC36" s="126" cm="1">
        <f t="array" ref="BC36">(BB36*(1+'Drifted Weights'!BB36))/SUMPRODUCT('Drifted Weights'!BB$2:BB$49,(1+'Monthly Return'!BB$2:BB$49))</f>
        <v>3.2736020015788569E-2</v>
      </c>
      <c r="BD36" s="123">
        <v>3.0978574656089958E-2</v>
      </c>
    </row>
    <row r="37" spans="1:56">
      <c r="A37" s="124" t="s">
        <v>216</v>
      </c>
      <c r="B37" s="124" t="s">
        <v>217</v>
      </c>
      <c r="C37" s="123">
        <v>5.0692213073601743E-3</v>
      </c>
      <c r="D37" s="126" cm="1">
        <f t="array" ref="D37">(C37*(1+'Drifted Weights'!C37))/SUMPRODUCT('Drifted Weights'!C$2:C$49,(1+'Monthly Return'!C$2:C$49))</f>
        <v>5.1386741259582041E-3</v>
      </c>
      <c r="E37" s="126" cm="1">
        <f t="array" ref="E37">(D37*(1+'Drifted Weights'!D37))/SUMPRODUCT('Drifted Weights'!D$2:D$49,(1+'Monthly Return'!D$2:D$49))</f>
        <v>4.7719558113209267E-3</v>
      </c>
      <c r="F37" s="126" cm="1">
        <f t="array" ref="F37">(E37*(1+'Drifted Weights'!E37))/SUMPRODUCT('Drifted Weights'!E$2:E$49,(1+'Monthly Return'!E$2:E$49))</f>
        <v>4.6015396918994422E-3</v>
      </c>
      <c r="G37" s="126" cm="1">
        <f t="array" ref="G37">(F37*(1+'Drifted Weights'!F37))/SUMPRODUCT('Drifted Weights'!F$2:F$49,(1+'Monthly Return'!F$2:F$49))</f>
        <v>4.7270665802818038E-3</v>
      </c>
      <c r="H37" s="123">
        <v>5.0692213073601743E-3</v>
      </c>
      <c r="I37" s="126" cm="1">
        <f t="array" ref="I37">(H37*(1+'Drifted Weights'!H37))/SUMPRODUCT('Drifted Weights'!H$2:H$49,(1+'Monthly Return'!H$2:H$49))</f>
        <v>5.0071707359915611E-3</v>
      </c>
      <c r="J37" s="126" cm="1">
        <f t="array" ref="J37">(I37*(1+'Drifted Weights'!I37))/SUMPRODUCT('Drifted Weights'!I$2:I$49,(1+'Monthly Return'!I$2:I$49))</f>
        <v>4.9469154374740549E-3</v>
      </c>
      <c r="K37" s="126" cm="1">
        <f t="array" ref="K37">(J37*(1+'Drifted Weights'!J37))/SUMPRODUCT('Drifted Weights'!J$2:J$49,(1+'Monthly Return'!J$2:J$49))</f>
        <v>4.7782343133210255E-3</v>
      </c>
      <c r="L37" s="126" cm="1">
        <f t="array" ref="L37">(K37*(1+'Drifted Weights'!K37))/SUMPRODUCT('Drifted Weights'!K$2:K$49,(1+'Monthly Return'!K$2:K$49))</f>
        <v>4.857708126293196E-3</v>
      </c>
      <c r="M37" s="126" cm="1">
        <f t="array" ref="M37">(L37*(1+'Drifted Weights'!L37))/SUMPRODUCT('Drifted Weights'!L$2:L$49,(1+'Monthly Return'!L$2:L$49))</f>
        <v>4.4905638777672681E-3</v>
      </c>
      <c r="N37" s="126" cm="1">
        <f t="array" ref="N37">(M37*(1+'Drifted Weights'!M37))/SUMPRODUCT('Drifted Weights'!M$2:M$49,(1+'Monthly Return'!M$2:M$49))</f>
        <v>4.7911243068553032E-3</v>
      </c>
      <c r="O37" s="123">
        <v>5.0692213073601743E-3</v>
      </c>
      <c r="P37" s="126" cm="1">
        <f t="array" ref="P37">(O37*(1+'Drifted Weights'!O37))/SUMPRODUCT('Drifted Weights'!O$2:O$49,(1+'Monthly Return'!O$2:O$49))</f>
        <v>5.0816611850556795E-3</v>
      </c>
      <c r="Q37" s="126" cm="1">
        <f t="array" ref="Q37">(P37*(1+'Drifted Weights'!P37))/SUMPRODUCT('Drifted Weights'!P$2:P$49,(1+'Monthly Return'!P$2:P$49))</f>
        <v>5.1521246436453082E-3</v>
      </c>
      <c r="R37" s="126" cm="1">
        <f t="array" ref="R37">(Q37*(1+'Drifted Weights'!Q37))/SUMPRODUCT('Drifted Weights'!Q$2:Q$49,(1+'Monthly Return'!Q$2:Q$49))</f>
        <v>4.8202035139612428E-3</v>
      </c>
      <c r="S37" s="126" cm="1">
        <f t="array" ref="S37">(R37*(1+'Drifted Weights'!R37))/SUMPRODUCT('Drifted Weights'!R$2:R$49,(1+'Monthly Return'!R$2:R$49))</f>
        <v>4.7680444450429521E-3</v>
      </c>
      <c r="T37" s="123">
        <v>5.0692213073601743E-3</v>
      </c>
      <c r="U37" s="126" cm="1">
        <f t="array" ref="U37">(T37*(1+'Drifted Weights'!T37))/SUMPRODUCT('Drifted Weights'!T$2:T$49,(1+'Monthly Return'!T$2:T$49))</f>
        <v>5.530561562260547E-3</v>
      </c>
      <c r="V37" s="126" cm="1">
        <f t="array" ref="V37">(U37*(1+'Drifted Weights'!U37))/SUMPRODUCT('Drifted Weights'!U$2:U$49,(1+'Monthly Return'!U$2:U$49))</f>
        <v>4.709095590833331E-3</v>
      </c>
      <c r="W37" s="126" cm="1">
        <f t="array" ref="W37">(V37*(1+'Drifted Weights'!V37))/SUMPRODUCT('Drifted Weights'!V$2:V$49,(1+'Monthly Return'!V$2:V$49))</f>
        <v>5.1118534165049108E-3</v>
      </c>
      <c r="X37" s="126" cm="1">
        <f t="array" ref="X37">(W37*(1+'Drifted Weights'!W37))/SUMPRODUCT('Drifted Weights'!W$2:W$49,(1+'Monthly Return'!W$2:W$49))</f>
        <v>5.0564941684847426E-3</v>
      </c>
      <c r="Y37" s="126" cm="1">
        <f t="array" ref="Y37">(X37*(1+'Drifted Weights'!X37))/SUMPRODUCT('Drifted Weights'!X$2:X$49,(1+'Monthly Return'!X$2:X$49))</f>
        <v>4.3504740848830754E-3</v>
      </c>
      <c r="Z37" s="126" cm="1">
        <f t="array" ref="Z37">(Y37*(1+'Drifted Weights'!Y37))/SUMPRODUCT('Drifted Weights'!Y$2:Y$49,(1+'Monthly Return'!Y$2:Y$49))</f>
        <v>4.2501011848963162E-3</v>
      </c>
      <c r="AA37" s="123">
        <v>5.0692213073601743E-3</v>
      </c>
      <c r="AB37" s="126" cm="1">
        <f t="array" ref="AB37">(AA37*(1+'Drifted Weights'!AA37))/SUMPRODUCT('Drifted Weights'!AA$2:AA$49,(1+'Monthly Return'!AA$2:AA$49))</f>
        <v>4.7011903817804849E-3</v>
      </c>
      <c r="AC37" s="126" cm="1">
        <f t="array" ref="AC37">(AB37*(1+'Drifted Weights'!AB37))/SUMPRODUCT('Drifted Weights'!AB$2:AB$49,(1+'Monthly Return'!AB$2:AB$49))</f>
        <v>4.899751104417714E-3</v>
      </c>
      <c r="AD37" s="126" cm="1">
        <f t="array" ref="AD37">(AC37*(1+'Drifted Weights'!AC37))/SUMPRODUCT('Drifted Weights'!AC$2:AC$49,(1+'Monthly Return'!AC$2:AC$49))</f>
        <v>4.9006840486003709E-3</v>
      </c>
      <c r="AE37" s="126" cm="1">
        <f t="array" ref="AE37">(AD37*(1+'Drifted Weights'!AD37))/SUMPRODUCT('Drifted Weights'!AD$2:AD$49,(1+'Monthly Return'!AD$2:AD$49))</f>
        <v>4.6545141957435388E-3</v>
      </c>
      <c r="AF37" s="123">
        <v>5.0692213073601743E-3</v>
      </c>
      <c r="AG37" s="126" cm="1">
        <f t="array" ref="AG37">(AF37*(1+'Drifted Weights'!AF37))/SUMPRODUCT('Drifted Weights'!AF$2:AF$49,(1+'Monthly Return'!AF$2:AF$49))</f>
        <v>4.9352812840271296E-3</v>
      </c>
      <c r="AH37" s="126" cm="1">
        <f t="array" ref="AH37">(AG37*(1+'Drifted Weights'!AG37))/SUMPRODUCT('Drifted Weights'!AG$2:AG$49,(1+'Monthly Return'!AG$2:AG$49))</f>
        <v>4.8969079995259158E-3</v>
      </c>
      <c r="AI37" s="126" cm="1">
        <f t="array" ref="AI37">(AH37*(1+'Drifted Weights'!AH37))/SUMPRODUCT('Drifted Weights'!AH$2:AH$49,(1+'Monthly Return'!AH$2:AH$49))</f>
        <v>4.9765326568518556E-3</v>
      </c>
      <c r="AJ37" s="126" cm="1">
        <f t="array" ref="AJ37">(AI37*(1+'Drifted Weights'!AI37))/SUMPRODUCT('Drifted Weights'!AI$2:AI$49,(1+'Monthly Return'!AI$2:AI$49))</f>
        <v>4.8432482749524199E-3</v>
      </c>
      <c r="AK37" s="126" cm="1">
        <f t="array" ref="AK37">(AJ37*(1+'Drifted Weights'!AJ37))/SUMPRODUCT('Drifted Weights'!AJ$2:AJ$49,(1+'Monthly Return'!AJ$2:AJ$49))</f>
        <v>4.8908802922485207E-3</v>
      </c>
      <c r="AL37" s="126" cm="1">
        <f t="array" ref="AL37">(AK37*(1+'Drifted Weights'!AK37))/SUMPRODUCT('Drifted Weights'!AK$2:AK$49,(1+'Monthly Return'!AK$2:AK$49))</f>
        <v>4.2576790397119979E-3</v>
      </c>
      <c r="AM37" s="123">
        <v>5.0692213073601743E-3</v>
      </c>
      <c r="AN37" s="126" cm="1">
        <f t="array" ref="AN37">(AM37*(1+'Drifted Weights'!AM37))/SUMPRODUCT('Drifted Weights'!AM$2:AM$49,(1+'Monthly Return'!AM$2:AM$49))</f>
        <v>5.029648037321496E-3</v>
      </c>
      <c r="AO37" s="126" cm="1">
        <f t="array" ref="AO37">(AN37*(1+'Drifted Weights'!AN37))/SUMPRODUCT('Drifted Weights'!AN$2:AN$49,(1+'Monthly Return'!AN$2:AN$49))</f>
        <v>4.8594042844306304E-3</v>
      </c>
      <c r="AP37" s="126" cm="1">
        <f t="array" ref="AP37">(AO37*(1+'Drifted Weights'!AO37))/SUMPRODUCT('Drifted Weights'!AO$2:AO$49,(1+'Monthly Return'!AO$2:AO$49))</f>
        <v>4.628410673032466E-3</v>
      </c>
      <c r="AQ37" s="126" cm="1">
        <f t="array" ref="AQ37">(AP37*(1+'Drifted Weights'!AP37))/SUMPRODUCT('Drifted Weights'!AP$2:AP$49,(1+'Monthly Return'!AP$2:AP$49))</f>
        <v>4.7823024060505738E-3</v>
      </c>
      <c r="AR37" s="123">
        <v>5.0692213073601743E-3</v>
      </c>
      <c r="AS37" s="126" cm="1">
        <f t="array" ref="AS37">(AR37*(1+'Drifted Weights'!AR37))/SUMPRODUCT('Drifted Weights'!AR$2:AR$49,(1+'Monthly Return'!AR$2:AR$49))</f>
        <v>5.1507781676216396E-3</v>
      </c>
      <c r="AT37" s="126" cm="1">
        <f t="array" ref="AT37">(AS37*(1+'Drifted Weights'!AS37))/SUMPRODUCT('Drifted Weights'!AS$2:AS$49,(1+'Monthly Return'!AS$2:AS$49))</f>
        <v>4.8594260165731231E-3</v>
      </c>
      <c r="AU37" s="126" cm="1">
        <f t="array" ref="AU37">(AT37*(1+'Drifted Weights'!AT37))/SUMPRODUCT('Drifted Weights'!AT$2:AT$49,(1+'Monthly Return'!AT$2:AT$49))</f>
        <v>4.7843061272106937E-3</v>
      </c>
      <c r="AV37" s="126" cm="1">
        <f t="array" ref="AV37">(AU37*(1+'Drifted Weights'!AU37))/SUMPRODUCT('Drifted Weights'!AU$2:AU$49,(1+'Monthly Return'!AU$2:AU$49))</f>
        <v>4.8154511864917501E-3</v>
      </c>
      <c r="AW37" s="126" cm="1">
        <f t="array" ref="AW37">(AV37*(1+'Drifted Weights'!AV37))/SUMPRODUCT('Drifted Weights'!AV$2:AV$49,(1+'Monthly Return'!AV$2:AV$49))</f>
        <v>4.8036131536931563E-3</v>
      </c>
      <c r="AX37" s="126" cm="1">
        <f t="array" ref="AX37">(AW37*(1+'Drifted Weights'!AW37))/SUMPRODUCT('Drifted Weights'!AW$2:AW$49,(1+'Monthly Return'!AW$2:AW$49))</f>
        <v>4.5343879237425529E-3</v>
      </c>
      <c r="AY37" s="123">
        <v>5.0692213073601743E-3</v>
      </c>
      <c r="AZ37" s="126" cm="1">
        <f t="array" ref="AZ37">(AY37*(1+'Drifted Weights'!AY37))/SUMPRODUCT('Drifted Weights'!AY$2:AY$49,(1+'Monthly Return'!AY$2:AY$49))</f>
        <v>4.7444681053623169E-3</v>
      </c>
      <c r="BA37" s="126" cm="1">
        <f t="array" ref="BA37">(AZ37*(1+'Drifted Weights'!AZ37))/SUMPRODUCT('Drifted Weights'!AZ$2:AZ$49,(1+'Monthly Return'!AZ$2:AZ$49))</f>
        <v>4.7801656401454595E-3</v>
      </c>
      <c r="BB37" s="126" cm="1">
        <f t="array" ref="BB37">(BA37*(1+'Drifted Weights'!BA37))/SUMPRODUCT('Drifted Weights'!BA$2:BA$49,(1+'Monthly Return'!BA$2:BA$49))</f>
        <v>5.0268095097021062E-3</v>
      </c>
      <c r="BC37" s="126" cm="1">
        <f t="array" ref="BC37">(BB37*(1+'Drifted Weights'!BB37))/SUMPRODUCT('Drifted Weights'!BB$2:BB$49,(1+'Monthly Return'!BB$2:BB$49))</f>
        <v>4.8321118450793035E-3</v>
      </c>
      <c r="BD37" s="123">
        <v>5.0692213073601743E-3</v>
      </c>
    </row>
    <row r="38" spans="1:56">
      <c r="A38" s="124" t="s">
        <v>25</v>
      </c>
      <c r="B38" s="124" t="s">
        <v>26</v>
      </c>
      <c r="C38" s="123">
        <v>3.3035445325835917E-2</v>
      </c>
      <c r="D38" s="126" cm="1">
        <f t="array" ref="D38">(C38*(1+'Drifted Weights'!C38))/SUMPRODUCT('Drifted Weights'!C$2:C$49,(1+'Monthly Return'!C$2:C$49))</f>
        <v>3.4419871202133377E-2</v>
      </c>
      <c r="E38" s="126" cm="1">
        <f t="array" ref="E38">(D38*(1+'Drifted Weights'!D38))/SUMPRODUCT('Drifted Weights'!D$2:D$49,(1+'Monthly Return'!D$2:D$49))</f>
        <v>3.2894663515718653E-2</v>
      </c>
      <c r="F38" s="126" cm="1">
        <f t="array" ref="F38">(E38*(1+'Drifted Weights'!E38))/SUMPRODUCT('Drifted Weights'!E$2:E$49,(1+'Monthly Return'!E$2:E$49))</f>
        <v>3.2607742747125468E-2</v>
      </c>
      <c r="G38" s="126" cm="1">
        <f t="array" ref="G38">(F38*(1+'Drifted Weights'!F38))/SUMPRODUCT('Drifted Weights'!F$2:F$49,(1+'Monthly Return'!F$2:F$49))</f>
        <v>3.4431093888086427E-2</v>
      </c>
      <c r="H38" s="123">
        <v>3.3035445325835917E-2</v>
      </c>
      <c r="I38" s="126" cm="1">
        <f t="array" ref="I38">(H38*(1+'Drifted Weights'!H38))/SUMPRODUCT('Drifted Weights'!H$2:H$49,(1+'Monthly Return'!H$2:H$49))</f>
        <v>3.3539035088702714E-2</v>
      </c>
      <c r="J38" s="126" cm="1">
        <f t="array" ref="J38">(I38*(1+'Drifted Weights'!I38))/SUMPRODUCT('Drifted Weights'!I$2:I$49,(1+'Monthly Return'!I$2:I$49))</f>
        <v>3.4076138406274686E-2</v>
      </c>
      <c r="K38" s="126" cm="1">
        <f t="array" ref="K38">(J38*(1+'Drifted Weights'!J38))/SUMPRODUCT('Drifted Weights'!J$2:J$49,(1+'Monthly Return'!J$2:J$49))</f>
        <v>3.3868247507235202E-2</v>
      </c>
      <c r="L38" s="126" cm="1">
        <f t="array" ref="L38">(K38*(1+'Drifted Weights'!K38))/SUMPRODUCT('Drifted Weights'!K$2:K$49,(1+'Monthly Return'!K$2:K$49))</f>
        <v>3.5428411277773388E-2</v>
      </c>
      <c r="M38" s="126" cm="1">
        <f t="array" ref="M38">(L38*(1+'Drifted Weights'!L38))/SUMPRODUCT('Drifted Weights'!L$2:L$49,(1+'Monthly Return'!L$2:L$49))</f>
        <v>3.3747114777190272E-2</v>
      </c>
      <c r="N38" s="126" cm="1">
        <f t="array" ref="N38">(M38*(1+'Drifted Weights'!M38))/SUMPRODUCT('Drifted Weights'!M$2:M$49,(1+'Monthly Return'!M$2:M$49))</f>
        <v>3.705455977000853E-2</v>
      </c>
      <c r="O38" s="123">
        <v>3.3035445325835917E-2</v>
      </c>
      <c r="P38" s="126" cm="1">
        <f t="array" ref="P38">(O38*(1+'Drifted Weights'!O38))/SUMPRODUCT('Drifted Weights'!O$2:O$49,(1+'Monthly Return'!O$2:O$49))</f>
        <v>3.4037987075096268E-2</v>
      </c>
      <c r="Q38" s="126" cm="1">
        <f t="array" ref="Q38">(P38*(1+'Drifted Weights'!P38))/SUMPRODUCT('Drifted Weights'!P$2:P$49,(1+'Monthly Return'!P$2:P$49))</f>
        <v>3.5504194939942613E-2</v>
      </c>
      <c r="R38" s="126" cm="1">
        <f t="array" ref="R38">(Q38*(1+'Drifted Weights'!Q38))/SUMPRODUCT('Drifted Weights'!Q$2:Q$49,(1+'Monthly Return'!Q$2:Q$49))</f>
        <v>3.4219901162146557E-2</v>
      </c>
      <c r="S38" s="126" cm="1">
        <f t="array" ref="S38">(R38*(1+'Drifted Weights'!R38))/SUMPRODUCT('Drifted Weights'!R$2:R$49,(1+'Monthly Return'!R$2:R$49))</f>
        <v>3.4840004520350104E-2</v>
      </c>
      <c r="T38" s="123">
        <v>3.3035445325835917E-2</v>
      </c>
      <c r="U38" s="126" cm="1">
        <f t="array" ref="U38">(T38*(1+'Drifted Weights'!T38))/SUMPRODUCT('Drifted Weights'!T$2:T$49,(1+'Monthly Return'!T$2:T$49))</f>
        <v>3.7044811946112872E-2</v>
      </c>
      <c r="V38" s="126" cm="1">
        <f t="array" ref="V38">(U38*(1+'Drifted Weights'!U38))/SUMPRODUCT('Drifted Weights'!U$2:U$49,(1+'Monthly Return'!U$2:U$49))</f>
        <v>3.253103779423832E-2</v>
      </c>
      <c r="W38" s="126" cm="1">
        <f t="array" ref="W38">(V38*(1+'Drifted Weights'!V38))/SUMPRODUCT('Drifted Weights'!V$2:V$49,(1+'Monthly Return'!V$2:V$49))</f>
        <v>3.6291221425024563E-2</v>
      </c>
      <c r="X38" s="126" cm="1">
        <f t="array" ref="X38">(W38*(1+'Drifted Weights'!W38))/SUMPRODUCT('Drifted Weights'!W$2:W$49,(1+'Monthly Return'!W$2:W$49))</f>
        <v>3.701179333594342E-2</v>
      </c>
      <c r="Y38" s="126" cm="1">
        <f t="array" ref="Y38">(X38*(1+'Drifted Weights'!X38))/SUMPRODUCT('Drifted Weights'!X$2:X$49,(1+'Monthly Return'!X$2:X$49))</f>
        <v>3.2856433893201017E-2</v>
      </c>
      <c r="Z38" s="126" cm="1">
        <f t="array" ref="Z38">(Y38*(1+'Drifted Weights'!Y38))/SUMPRODUCT('Drifted Weights'!Y$2:Y$49,(1+'Monthly Return'!Y$2:Y$49))</f>
        <v>3.3009411300037941E-2</v>
      </c>
      <c r="AA38" s="123">
        <v>3.3035445325835917E-2</v>
      </c>
      <c r="AB38" s="126" cm="1">
        <f t="array" ref="AB38">(AA38*(1+'Drifted Weights'!AA38))/SUMPRODUCT('Drifted Weights'!AA$2:AA$49,(1+'Monthly Return'!AA$2:AA$49))</f>
        <v>3.1489517231727389E-2</v>
      </c>
      <c r="AC38" s="126" cm="1">
        <f t="array" ref="AC38">(AB38*(1+'Drifted Weights'!AB38))/SUMPRODUCT('Drifted Weights'!AB$2:AB$49,(1+'Monthly Return'!AB$2:AB$49))</f>
        <v>3.3694582916770674E-2</v>
      </c>
      <c r="AD38" s="126" cm="1">
        <f t="array" ref="AD38">(AC38*(1+'Drifted Weights'!AC38))/SUMPRODUCT('Drifted Weights'!AC$2:AC$49,(1+'Monthly Return'!AC$2:AC$49))</f>
        <v>3.4666681562318474E-2</v>
      </c>
      <c r="AE38" s="126" cm="1">
        <f t="array" ref="AE38">(AD38*(1+'Drifted Weights'!AD38))/SUMPRODUCT('Drifted Weights'!AD$2:AD$49,(1+'Monthly Return'!AD$2:AD$49))</f>
        <v>3.3900589369192928E-2</v>
      </c>
      <c r="AF38" s="123">
        <v>3.3035445325835917E-2</v>
      </c>
      <c r="AG38" s="126" cm="1">
        <f t="array" ref="AG38">(AF38*(1+'Drifted Weights'!AF38))/SUMPRODUCT('Drifted Weights'!AF$2:AF$49,(1+'Monthly Return'!AF$2:AF$49))</f>
        <v>3.3057505103193795E-2</v>
      </c>
      <c r="AH38" s="126" cm="1">
        <f t="array" ref="AH38">(AG38*(1+'Drifted Weights'!AG38))/SUMPRODUCT('Drifted Weights'!AG$2:AG$49,(1+'Monthly Return'!AG$2:AG$49))</f>
        <v>3.3718365328601473E-2</v>
      </c>
      <c r="AI38" s="126" cm="1">
        <f t="array" ref="AI38">(AH38*(1+'Drifted Weights'!AH38))/SUMPRODUCT('Drifted Weights'!AH$2:AH$49,(1+'Monthly Return'!AH$2:AH$49))</f>
        <v>3.5249433968714446E-2</v>
      </c>
      <c r="AJ38" s="126" cm="1">
        <f t="array" ref="AJ38">(AI38*(1+'Drifted Weights'!AI38))/SUMPRODUCT('Drifted Weights'!AI$2:AI$49,(1+'Monthly Return'!AI$2:AI$49))</f>
        <v>3.5338743422545359E-2</v>
      </c>
      <c r="AK38" s="126" cm="1">
        <f t="array" ref="AK38">(AJ38*(1+'Drifted Weights'!AJ38))/SUMPRODUCT('Drifted Weights'!AJ$2:AJ$49,(1+'Monthly Return'!AJ$2:AJ$49))</f>
        <v>3.6769315992573465E-2</v>
      </c>
      <c r="AL38" s="126" cm="1">
        <f t="array" ref="AL38">(AK38*(1+'Drifted Weights'!AK38))/SUMPRODUCT('Drifted Weights'!AK$2:AK$49,(1+'Monthly Return'!AK$2:AK$49))</f>
        <v>3.3024379604124264E-2</v>
      </c>
      <c r="AM38" s="123">
        <v>3.3035445325835917E-2</v>
      </c>
      <c r="AN38" s="126" cm="1">
        <f t="array" ref="AN38">(AM38*(1+'Drifted Weights'!AM38))/SUMPRODUCT('Drifted Weights'!AM$2:AM$49,(1+'Monthly Return'!AM$2:AM$49))</f>
        <v>3.3689592566718232E-2</v>
      </c>
      <c r="AO38" s="126" cm="1">
        <f t="array" ref="AO38">(AN38*(1+'Drifted Weights'!AN38))/SUMPRODUCT('Drifted Weights'!AN$2:AN$49,(1+'Monthly Return'!AN$2:AN$49))</f>
        <v>3.3477457395564805E-2</v>
      </c>
      <c r="AP38" s="126" cm="1">
        <f t="array" ref="AP38">(AO38*(1+'Drifted Weights'!AO38))/SUMPRODUCT('Drifted Weights'!AO$2:AO$49,(1+'Monthly Return'!AO$2:AO$49))</f>
        <v>3.2794198937585478E-2</v>
      </c>
      <c r="AQ38" s="126" cm="1">
        <f t="array" ref="AQ38">(AP38*(1+'Drifted Weights'!AP38))/SUMPRODUCT('Drifted Weights'!AP$2:AP$49,(1+'Monthly Return'!AP$2:AP$49))</f>
        <v>3.4834574466299666E-2</v>
      </c>
      <c r="AR38" s="123">
        <v>3.3035445325835917E-2</v>
      </c>
      <c r="AS38" s="126" cm="1">
        <f t="array" ref="AS38">(AR38*(1+'Drifted Weights'!AR38))/SUMPRODUCT('Drifted Weights'!AR$2:AR$49,(1+'Monthly Return'!AR$2:AR$49))</f>
        <v>3.4500946503829615E-2</v>
      </c>
      <c r="AT38" s="126" cm="1">
        <f t="array" ref="AT38">(AS38*(1+'Drifted Weights'!AS38))/SUMPRODUCT('Drifted Weights'!AS$2:AS$49,(1+'Monthly Return'!AS$2:AS$49))</f>
        <v>3.349984650875535E-2</v>
      </c>
      <c r="AU38" s="126" cm="1">
        <f t="array" ref="AU38">(AT38*(1+'Drifted Weights'!AT38))/SUMPRODUCT('Drifted Weights'!AT$2:AT$49,(1+'Monthly Return'!AT$2:AT$49))</f>
        <v>3.3922035858961232E-2</v>
      </c>
      <c r="AV38" s="126" cm="1">
        <f t="array" ref="AV38">(AU38*(1+'Drifted Weights'!AU38))/SUMPRODUCT('Drifted Weights'!AU$2:AU$49,(1+'Monthly Return'!AU$2:AU$49))</f>
        <v>3.5132971354355856E-2</v>
      </c>
      <c r="AW38" s="126" cm="1">
        <f t="array" ref="AW38">(AV38*(1+'Drifted Weights'!AV38))/SUMPRODUCT('Drifted Weights'!AV$2:AV$49,(1+'Monthly Return'!AV$2:AV$49))</f>
        <v>3.6104036499333005E-2</v>
      </c>
      <c r="AX38" s="126" cm="1">
        <f t="array" ref="AX38">(AW38*(1+'Drifted Weights'!AW38))/SUMPRODUCT('Drifted Weights'!AW$2:AW$49,(1+'Monthly Return'!AW$2:AW$49))</f>
        <v>3.5142170678211807E-2</v>
      </c>
      <c r="AY38" s="123">
        <v>3.3035445325835917E-2</v>
      </c>
      <c r="AZ38" s="126" cm="1">
        <f t="array" ref="AZ38">(AY38*(1+'Drifted Weights'!AY38))/SUMPRODUCT('Drifted Weights'!AY$2:AY$49,(1+'Monthly Return'!AY$2:AY$49))</f>
        <v>3.1779400114956613E-2</v>
      </c>
      <c r="BA38" s="126" cm="1">
        <f t="array" ref="BA38">(AZ38*(1+'Drifted Weights'!AZ38))/SUMPRODUCT('Drifted Weights'!AZ$2:AZ$49,(1+'Monthly Return'!AZ$2:AZ$49))</f>
        <v>3.2880040090308128E-2</v>
      </c>
      <c r="BB38" s="126" cm="1">
        <f t="array" ref="BB38">(BA38*(1+'Drifted Weights'!BA38))/SUMPRODUCT('Drifted Weights'!BA$2:BA$49,(1+'Monthly Return'!BA$2:BA$49))</f>
        <v>3.5543537736252934E-2</v>
      </c>
      <c r="BC38" s="126" cm="1">
        <f t="array" ref="BC38">(BB38*(1+'Drifted Weights'!BB38))/SUMPRODUCT('Drifted Weights'!BB$2:BB$49,(1+'Monthly Return'!BB$2:BB$49))</f>
        <v>3.5204316591555498E-2</v>
      </c>
      <c r="BD38" s="123">
        <v>3.3035445325835917E-2</v>
      </c>
    </row>
    <row r="39" spans="1:56">
      <c r="A39" s="124" t="s">
        <v>222</v>
      </c>
      <c r="B39" s="124" t="s">
        <v>223</v>
      </c>
      <c r="C39" s="123">
        <v>2.6763576818803241E-2</v>
      </c>
      <c r="D39" s="126" cm="1">
        <f t="array" ref="D39">(C39*(1+'Drifted Weights'!C39))/SUMPRODUCT('Drifted Weights'!C$2:C$49,(1+'Monthly Return'!C$2:C$49))</f>
        <v>2.7715866486309575E-2</v>
      </c>
      <c r="E39" s="126" cm="1">
        <f t="array" ref="E39">(D39*(1+'Drifted Weights'!D39))/SUMPRODUCT('Drifted Weights'!D$2:D$49,(1+'Monthly Return'!D$2:D$49))</f>
        <v>2.6316060412256006E-2</v>
      </c>
      <c r="F39" s="126" cm="1">
        <f t="array" ref="F39">(E39*(1+'Drifted Weights'!E39))/SUMPRODUCT('Drifted Weights'!E$2:E$49,(1+'Monthly Return'!E$2:E$49))</f>
        <v>2.5920373421129315E-2</v>
      </c>
      <c r="G39" s="126" cm="1">
        <f t="array" ref="G39">(F39*(1+'Drifted Weights'!F39))/SUMPRODUCT('Drifted Weights'!F$2:F$49,(1+'Monthly Return'!F$2:F$49))</f>
        <v>2.7192529960148887E-2</v>
      </c>
      <c r="H39" s="123">
        <v>2.6763576818803241E-2</v>
      </c>
      <c r="I39" s="126" cm="1">
        <f t="array" ref="I39">(H39*(1+'Drifted Weights'!H39))/SUMPRODUCT('Drifted Weights'!H$2:H$49,(1+'Monthly Return'!H$2:H$49))</f>
        <v>2.700659201015607E-2</v>
      </c>
      <c r="J39" s="126" cm="1">
        <f t="array" ref="J39">(I39*(1+'Drifted Weights'!I39))/SUMPRODUCT('Drifted Weights'!I$2:I$49,(1+'Monthly Return'!I$2:I$49))</f>
        <v>2.7265655338821772E-2</v>
      </c>
      <c r="K39" s="126" cm="1">
        <f t="array" ref="K39">(J39*(1+'Drifted Weights'!J39))/SUMPRODUCT('Drifted Weights'!J$2:J$49,(1+'Monthly Return'!J$2:J$49))</f>
        <v>2.6920836083902288E-2</v>
      </c>
      <c r="L39" s="126" cm="1">
        <f t="array" ref="L39">(K39*(1+'Drifted Weights'!K39))/SUMPRODUCT('Drifted Weights'!K$2:K$49,(1+'Monthly Return'!K$2:K$49))</f>
        <v>2.7971725960802305E-2</v>
      </c>
      <c r="M39" s="126" cm="1">
        <f t="array" ref="M39">(L39*(1+'Drifted Weights'!L39))/SUMPRODUCT('Drifted Weights'!L$2:L$49,(1+'Monthly Return'!L$2:L$49))</f>
        <v>2.6452415025831941E-2</v>
      </c>
      <c r="N39" s="126" cm="1">
        <f t="array" ref="N39">(M39*(1+'Drifted Weights'!M39))/SUMPRODUCT('Drifted Weights'!M$2:M$49,(1+'Monthly Return'!M$2:M$49))</f>
        <v>2.8839972887468743E-2</v>
      </c>
      <c r="O39" s="123">
        <v>2.6763576818803241E-2</v>
      </c>
      <c r="P39" s="126" cm="1">
        <f t="array" ref="P39">(O39*(1+'Drifted Weights'!O39))/SUMPRODUCT('Drifted Weights'!O$2:O$49,(1+'Monthly Return'!O$2:O$49))</f>
        <v>2.7408362445517424E-2</v>
      </c>
      <c r="Q39" s="126" cm="1">
        <f t="array" ref="Q39">(P39*(1+'Drifted Weights'!P39))/SUMPRODUCT('Drifted Weights'!P$2:P$49,(1+'Monthly Return'!P$2:P$49))</f>
        <v>2.8405699725480942E-2</v>
      </c>
      <c r="R39" s="126" cm="1">
        <f t="array" ref="R39">(Q39*(1+'Drifted Weights'!Q39))/SUMPRODUCT('Drifted Weights'!Q$2:Q$49,(1+'Monthly Return'!Q$2:Q$49))</f>
        <v>2.7190499485531688E-2</v>
      </c>
      <c r="S39" s="126" cm="1">
        <f t="array" ref="S39">(R39*(1+'Drifted Weights'!R39))/SUMPRODUCT('Drifted Weights'!R$2:R$49,(1+'Monthly Return'!R$2:R$49))</f>
        <v>2.7495064377094546E-2</v>
      </c>
      <c r="T39" s="123">
        <v>2.6763576818803241E-2</v>
      </c>
      <c r="U39" s="126" cm="1">
        <f t="array" ref="U39">(T39*(1+'Drifted Weights'!T39))/SUMPRODUCT('Drifted Weights'!T$2:T$49,(1+'Monthly Return'!T$2:T$49))</f>
        <v>2.9829543982874421E-2</v>
      </c>
      <c r="V39" s="126" cm="1">
        <f t="array" ref="V39">(U39*(1+'Drifted Weights'!U39))/SUMPRODUCT('Drifted Weights'!U$2:U$49,(1+'Monthly Return'!U$2:U$49))</f>
        <v>2.6012671801392225E-2</v>
      </c>
      <c r="W39" s="126" cm="1">
        <f t="array" ref="W39">(V39*(1+'Drifted Weights'!V39))/SUMPRODUCT('Drifted Weights'!V$2:V$49,(1+'Monthly Return'!V$2:V$49))</f>
        <v>2.8836213854565165E-2</v>
      </c>
      <c r="X39" s="126" cm="1">
        <f t="array" ref="X39">(W39*(1+'Drifted Weights'!W39))/SUMPRODUCT('Drifted Weights'!W$2:W$49,(1+'Monthly Return'!W$2:W$49))</f>
        <v>2.9197199971544522E-2</v>
      </c>
      <c r="Y39" s="126" cm="1">
        <f t="array" ref="Y39">(X39*(1+'Drifted Weights'!X39))/SUMPRODUCT('Drifted Weights'!X$2:X$49,(1+'Monthly Return'!X$2:X$49))</f>
        <v>2.5723875648504622E-2</v>
      </c>
      <c r="Z39" s="126" cm="1">
        <f t="array" ref="Z39">(Y39*(1+'Drifted Weights'!Y39))/SUMPRODUCT('Drifted Weights'!Y$2:Y$49,(1+'Monthly Return'!Y$2:Y$49))</f>
        <v>2.5665176837688351E-2</v>
      </c>
      <c r="AA39" s="123">
        <v>2.6763576818803241E-2</v>
      </c>
      <c r="AB39" s="126" cm="1">
        <f t="array" ref="AB39">(AA39*(1+'Drifted Weights'!AA39))/SUMPRODUCT('Drifted Weights'!AA$2:AA$49,(1+'Monthly Return'!AA$2:AA$49))</f>
        <v>2.5356261509160049E-2</v>
      </c>
      <c r="AC39" s="126" cm="1">
        <f t="array" ref="AC39">(AB39*(1+'Drifted Weights'!AB39))/SUMPRODUCT('Drifted Weights'!AB$2:AB$49,(1+'Monthly Return'!AB$2:AB$49))</f>
        <v>2.6970517134975985E-2</v>
      </c>
      <c r="AD39" s="126" cm="1">
        <f t="array" ref="AD39">(AC39*(1+'Drifted Weights'!AC39))/SUMPRODUCT('Drifted Weights'!AC$2:AC$49,(1+'Monthly Return'!AC$2:AC$49))</f>
        <v>2.7568122852683105E-2</v>
      </c>
      <c r="AE39" s="126" cm="1">
        <f t="array" ref="AE39">(AD39*(1+'Drifted Weights'!AD39))/SUMPRODUCT('Drifted Weights'!AD$2:AD$49,(1+'Monthly Return'!AD$2:AD$49))</f>
        <v>2.6773942840758881E-2</v>
      </c>
      <c r="AF39" s="123">
        <v>2.6763576818803241E-2</v>
      </c>
      <c r="AG39" s="126" cm="1">
        <f t="array" ref="AG39">(AF39*(1+'Drifted Weights'!AF39))/SUMPRODUCT('Drifted Weights'!AF$2:AF$49,(1+'Monthly Return'!AF$2:AF$49))</f>
        <v>2.6618850269080278E-2</v>
      </c>
      <c r="AH39" s="126" cm="1">
        <f t="array" ref="AH39">(AG39*(1+'Drifted Weights'!AG39))/SUMPRODUCT('Drifted Weights'!AG$2:AG$49,(1+'Monthly Return'!AG$2:AG$49))</f>
        <v>2.6981772031013158E-2</v>
      </c>
      <c r="AI39" s="126" cm="1">
        <f t="array" ref="AI39">(AH39*(1+'Drifted Weights'!AH39))/SUMPRODUCT('Drifted Weights'!AH$2:AH$49,(1+'Monthly Return'!AH$2:AH$49))</f>
        <v>2.8023127808885193E-2</v>
      </c>
      <c r="AJ39" s="126" cm="1">
        <f t="array" ref="AJ39">(AI39*(1+'Drifted Weights'!AI39))/SUMPRODUCT('Drifted Weights'!AI$2:AI$49,(1+'Monthly Return'!AI$2:AI$49))</f>
        <v>2.7898024177791716E-2</v>
      </c>
      <c r="AK39" s="126" cm="1">
        <f t="array" ref="AK39">(AJ39*(1+'Drifted Weights'!AJ39))/SUMPRODUCT('Drifted Weights'!AJ$2:AJ$49,(1+'Monthly Return'!AJ$2:AJ$49))</f>
        <v>2.8818771240829499E-2</v>
      </c>
      <c r="AL39" s="126" cm="1">
        <f t="array" ref="AL39">(AK39*(1+'Drifted Weights'!AK39))/SUMPRODUCT('Drifted Weights'!AK$2:AK$49,(1+'Monthly Return'!AK$2:AK$49))</f>
        <v>2.568510352894781E-2</v>
      </c>
      <c r="AM39" s="123">
        <v>2.6763576818803241E-2</v>
      </c>
      <c r="AN39" s="126" cm="1">
        <f t="array" ref="AN39">(AM39*(1+'Drifted Weights'!AM39))/SUMPRODUCT('Drifted Weights'!AM$2:AM$49,(1+'Monthly Return'!AM$2:AM$49))</f>
        <v>2.7127825205210416E-2</v>
      </c>
      <c r="AO39" s="126" cm="1">
        <f t="array" ref="AO39">(AN39*(1+'Drifted Weights'!AN39))/SUMPRODUCT('Drifted Weights'!AN$2:AN$49,(1+'Monthly Return'!AN$2:AN$49))</f>
        <v>2.6785887257116659E-2</v>
      </c>
      <c r="AP39" s="126" cm="1">
        <f t="array" ref="AP39">(AO39*(1+'Drifted Weights'!AO39))/SUMPRODUCT('Drifted Weights'!AO$2:AO$49,(1+'Monthly Return'!AO$2:AO$49))</f>
        <v>2.6069306621530064E-2</v>
      </c>
      <c r="AQ39" s="126" cm="1">
        <f t="array" ref="AQ39">(AP39*(1+'Drifted Weights'!AP39))/SUMPRODUCT('Drifted Weights'!AP$2:AP$49,(1+'Monthly Return'!AP$2:AP$49))</f>
        <v>2.7510967861738605E-2</v>
      </c>
      <c r="AR39" s="123">
        <v>2.6763576818803241E-2</v>
      </c>
      <c r="AS39" s="126" cm="1">
        <f t="array" ref="AS39">(AR39*(1+'Drifted Weights'!AR39))/SUMPRODUCT('Drifted Weights'!AR$2:AR$49,(1+'Monthly Return'!AR$2:AR$49))</f>
        <v>2.7781150642195981E-2</v>
      </c>
      <c r="AT39" s="126" cm="1">
        <f t="array" ref="AT39">(AS39*(1+'Drifted Weights'!AS39))/SUMPRODUCT('Drifted Weights'!AS$2:AS$49,(1+'Monthly Return'!AS$2:AS$49))</f>
        <v>2.679981481108451E-2</v>
      </c>
      <c r="AU39" s="126" cm="1">
        <f t="array" ref="AU39">(AT39*(1+'Drifted Weights'!AT39))/SUMPRODUCT('Drifted Weights'!AT$2:AT$49,(1+'Monthly Return'!AT$2:AT$49))</f>
        <v>2.6961636548834537E-2</v>
      </c>
      <c r="AV39" s="126" cm="1">
        <f t="array" ref="AV39">(AU39*(1+'Drifted Weights'!AU39))/SUMPRODUCT('Drifted Weights'!AU$2:AU$49,(1+'Monthly Return'!AU$2:AU$49))</f>
        <v>2.7736116412601434E-2</v>
      </c>
      <c r="AW39" s="126" cm="1">
        <f t="array" ref="AW39">(AV39*(1+'Drifted Weights'!AV39))/SUMPRODUCT('Drifted Weights'!AV$2:AV$49,(1+'Monthly Return'!AV$2:AV$49))</f>
        <v>2.8299059741507825E-2</v>
      </c>
      <c r="AX39" s="126" cm="1">
        <f t="array" ref="AX39">(AW39*(1+'Drifted Weights'!AW39))/SUMPRODUCT('Drifted Weights'!AW$2:AW$49,(1+'Monthly Return'!AW$2:AW$49))</f>
        <v>2.7337632637015431E-2</v>
      </c>
      <c r="AY39" s="123">
        <v>2.6763576818803241E-2</v>
      </c>
      <c r="AZ39" s="126" cm="1">
        <f t="array" ref="AZ39">(AY39*(1+'Drifted Weights'!AY39))/SUMPRODUCT('Drifted Weights'!AY$2:AY$49,(1+'Monthly Return'!AY$2:AY$49))</f>
        <v>2.5589683512428602E-2</v>
      </c>
      <c r="BA39" s="126" cm="1">
        <f t="array" ref="BA39">(AZ39*(1+'Drifted Weights'!AZ39))/SUMPRODUCT('Drifted Weights'!AZ$2:AZ$49,(1+'Monthly Return'!AZ$2:AZ$49))</f>
        <v>2.6317119282738319E-2</v>
      </c>
      <c r="BB39" s="126" cm="1">
        <f t="array" ref="BB39">(BA39*(1+'Drifted Weights'!BA39))/SUMPRODUCT('Drifted Weights'!BA$2:BA$49,(1+'Monthly Return'!BA$2:BA$49))</f>
        <v>2.8268212717087522E-2</v>
      </c>
      <c r="BC39" s="126" cm="1">
        <f t="array" ref="BC39">(BB39*(1+'Drifted Weights'!BB39))/SUMPRODUCT('Drifted Weights'!BB$2:BB$49,(1+'Monthly Return'!BB$2:BB$49))</f>
        <v>2.7801719947512737E-2</v>
      </c>
      <c r="BD39" s="123">
        <v>2.6763576818803241E-2</v>
      </c>
    </row>
    <row r="40" spans="1:56">
      <c r="A40" s="124" t="s">
        <v>225</v>
      </c>
      <c r="B40" s="124" t="s">
        <v>226</v>
      </c>
      <c r="C40" s="123">
        <v>2.068094572362068E-2</v>
      </c>
      <c r="D40" s="126" cm="1">
        <f t="array" ref="D40">(C40*(1+'Drifted Weights'!C40))/SUMPRODUCT('Drifted Weights'!C$2:C$49,(1+'Monthly Return'!C$2:C$49))</f>
        <v>2.1289931017807566E-2</v>
      </c>
      <c r="E40" s="126" cm="1">
        <f t="array" ref="E40">(D40*(1+'Drifted Weights'!D40))/SUMPRODUCT('Drifted Weights'!D$2:D$49,(1+'Monthly Return'!D$2:D$49))</f>
        <v>2.0088275558055025E-2</v>
      </c>
      <c r="F40" s="126" cm="1">
        <f t="array" ref="F40">(E40*(1+'Drifted Weights'!E40))/SUMPRODUCT('Drifted Weights'!E$2:E$49,(1+'Monthly Return'!E$2:E$49))</f>
        <v>1.9666164486354495E-2</v>
      </c>
      <c r="G40" s="126" cm="1">
        <f t="array" ref="G40">(F40*(1+'Drifted Weights'!F40))/SUMPRODUCT('Drifted Weights'!F$2:F$49,(1+'Monthly Return'!F$2:F$49))</f>
        <v>2.0505595354940551E-2</v>
      </c>
      <c r="H40" s="123">
        <v>2.068094572362068E-2</v>
      </c>
      <c r="I40" s="126" cm="1">
        <f t="array" ref="I40">(H40*(1+'Drifted Weights'!H40))/SUMPRODUCT('Drifted Weights'!H$2:H$49,(1+'Monthly Return'!H$2:H$49))</f>
        <v>2.0745102131528342E-2</v>
      </c>
      <c r="J40" s="126" cm="1">
        <f t="array" ref="J40">(I40*(1+'Drifted Weights'!I40))/SUMPRODUCT('Drifted Weights'!I$2:I$49,(1+'Monthly Return'!I$2:I$49))</f>
        <v>2.0816408782833022E-2</v>
      </c>
      <c r="K40" s="126" cm="1">
        <f t="array" ref="K40">(J40*(1+'Drifted Weights'!J40))/SUMPRODUCT('Drifted Weights'!J$2:J$49,(1+'Monthly Return'!J$2:J$49))</f>
        <v>2.0424116767468442E-2</v>
      </c>
      <c r="L40" s="126" cm="1">
        <f t="array" ref="L40">(K40*(1+'Drifted Weights'!K40))/SUMPRODUCT('Drifted Weights'!K$2:K$49,(1+'Monthly Return'!K$2:K$49))</f>
        <v>2.1087143540960605E-2</v>
      </c>
      <c r="M40" s="126" cm="1">
        <f t="array" ref="M40">(L40*(1+'Drifted Weights'!L40))/SUMPRODUCT('Drifted Weights'!L$2:L$49,(1+'Monthly Return'!L$2:L$49))</f>
        <v>1.9808220226152286E-2</v>
      </c>
      <c r="N40" s="126" cm="1">
        <f t="array" ref="N40">(M40*(1+'Drifted Weights'!M40))/SUMPRODUCT('Drifted Weights'!M$2:M$49,(1+'Monthly Return'!M$2:M$49))</f>
        <v>2.1456291613736946E-2</v>
      </c>
      <c r="O40" s="123">
        <v>2.068094572362068E-2</v>
      </c>
      <c r="P40" s="126" cm="1">
        <f t="array" ref="P40">(O40*(1+'Drifted Weights'!O40))/SUMPRODUCT('Drifted Weights'!O$2:O$49,(1+'Monthly Return'!O$2:O$49))</f>
        <v>2.1053721920054991E-2</v>
      </c>
      <c r="Q40" s="126" cm="1">
        <f t="array" ref="Q40">(P40*(1+'Drifted Weights'!P40))/SUMPRODUCT('Drifted Weights'!P$2:P$49,(1+'Monthly Return'!P$2:P$49))</f>
        <v>2.1684867957242168E-2</v>
      </c>
      <c r="R40" s="126" cm="1">
        <f t="array" ref="R40">(Q40*(1+'Drifted Weights'!Q40))/SUMPRODUCT('Drifted Weights'!Q$2:Q$49,(1+'Monthly Return'!Q$2:Q$49))</f>
        <v>2.0621533685319854E-2</v>
      </c>
      <c r="S40" s="126" cm="1">
        <f t="array" ref="S40">(R40*(1+'Drifted Weights'!R40))/SUMPRODUCT('Drifted Weights'!R$2:R$49,(1+'Monthly Return'!R$2:R$49))</f>
        <v>2.0719165066414236E-2</v>
      </c>
      <c r="T40" s="123">
        <v>2.068094572362068E-2</v>
      </c>
      <c r="U40" s="126" cm="1">
        <f t="array" ref="U40">(T40*(1+'Drifted Weights'!T40))/SUMPRODUCT('Drifted Weights'!T$2:T$49,(1+'Monthly Return'!T$2:T$49))</f>
        <v>2.2913551485094268E-2</v>
      </c>
      <c r="V40" s="126" cm="1">
        <f t="array" ref="V40">(U40*(1+'Drifted Weights'!U40))/SUMPRODUCT('Drifted Weights'!U$2:U$49,(1+'Monthly Return'!U$2:U$49))</f>
        <v>1.9847432818540327E-2</v>
      </c>
      <c r="W40" s="126" cm="1">
        <f t="array" ref="W40">(V40*(1+'Drifted Weights'!V40))/SUMPRODUCT('Drifted Weights'!V$2:V$49,(1+'Monthly Return'!V$2:V$49))</f>
        <v>2.1869562705113064E-2</v>
      </c>
      <c r="X40" s="126" cm="1">
        <f t="array" ref="X40">(W40*(1+'Drifted Weights'!W40))/SUMPRODUCT('Drifted Weights'!W$2:W$49,(1+'Monthly Return'!W$2:W$49))</f>
        <v>2.199339563875001E-2</v>
      </c>
      <c r="Y40" s="126" cm="1">
        <f t="array" ref="Y40">(X40*(1+'Drifted Weights'!X40))/SUMPRODUCT('Drifted Weights'!X$2:X$49,(1+'Monthly Return'!X$2:X$49))</f>
        <v>1.9241413700382393E-2</v>
      </c>
      <c r="Z40" s="126" cm="1">
        <f t="array" ref="Z40">(Y40*(1+'Drifted Weights'!Y40))/SUMPRODUCT('Drifted Weights'!Y$2:Y$49,(1+'Monthly Return'!Y$2:Y$49))</f>
        <v>1.9076180962300304E-2</v>
      </c>
      <c r="AA40" s="123">
        <v>2.068094572362068E-2</v>
      </c>
      <c r="AB40" s="126" cm="1">
        <f t="array" ref="AB40">(AA40*(1+'Drifted Weights'!AA40))/SUMPRODUCT('Drifted Weights'!AA$2:AA$49,(1+'Monthly Return'!AA$2:AA$49))</f>
        <v>1.9477401461222961E-2</v>
      </c>
      <c r="AC40" s="126" cm="1">
        <f t="array" ref="AC40">(AB40*(1+'Drifted Weights'!AB40))/SUMPRODUCT('Drifted Weights'!AB$2:AB$49,(1+'Monthly Return'!AB$2:AB$49))</f>
        <v>2.0598608474588016E-2</v>
      </c>
      <c r="AD40" s="126" cm="1">
        <f t="array" ref="AD40">(AC40*(1+'Drifted Weights'!AC40))/SUMPRODUCT('Drifted Weights'!AC$2:AC$49,(1+'Monthly Return'!AC$2:AC$49))</f>
        <v>2.0924389741678148E-2</v>
      </c>
      <c r="AE40" s="126" cm="1">
        <f t="array" ref="AE40">(AD40*(1+'Drifted Weights'!AD40))/SUMPRODUCT('Drifted Weights'!AD$2:AD$49,(1+'Monthly Return'!AD$2:AD$49))</f>
        <v>2.0190212651072331E-2</v>
      </c>
      <c r="AF40" s="123">
        <v>2.068094572362068E-2</v>
      </c>
      <c r="AG40" s="126" cm="1">
        <f t="array" ref="AG40">(AF40*(1+'Drifted Weights'!AF40))/SUMPRODUCT('Drifted Weights'!AF$2:AF$49,(1+'Monthly Return'!AF$2:AF$49))</f>
        <v>2.0447258478532473E-2</v>
      </c>
      <c r="AH40" s="126" cm="1">
        <f t="array" ref="AH40">(AG40*(1+'Drifted Weights'!AG40))/SUMPRODUCT('Drifted Weights'!AG$2:AG$49,(1+'Monthly Return'!AG$2:AG$49))</f>
        <v>2.0601440640532386E-2</v>
      </c>
      <c r="AI40" s="126" cm="1">
        <f t="array" ref="AI40">(AH40*(1+'Drifted Weights'!AH40))/SUMPRODUCT('Drifted Weights'!AH$2:AH$49,(1+'Monthly Return'!AH$2:AH$49))</f>
        <v>2.1263618504109662E-2</v>
      </c>
      <c r="AJ40" s="126" cm="1">
        <f t="array" ref="AJ40">(AI40*(1+'Drifted Weights'!AI40))/SUMPRODUCT('Drifted Weights'!AI$2:AI$49,(1+'Monthly Return'!AI$2:AI$49))</f>
        <v>2.1029501903387284E-2</v>
      </c>
      <c r="AK40" s="126" cm="1">
        <f t="array" ref="AK40">(AJ40*(1+'Drifted Weights'!AJ40))/SUMPRODUCT('Drifted Weights'!AJ$2:AJ$49,(1+'Monthly Return'!AJ$2:AJ$49))</f>
        <v>2.1578400987398591E-2</v>
      </c>
      <c r="AL40" s="126" cm="1">
        <f t="array" ref="AL40">(AK40*(1+'Drifted Weights'!AK40))/SUMPRODUCT('Drifted Weights'!AK$2:AK$49,(1+'Monthly Return'!AK$2:AK$49))</f>
        <v>1.9096683167064896E-2</v>
      </c>
      <c r="AM40" s="123">
        <v>2.068094572362068E-2</v>
      </c>
      <c r="AN40" s="126" cm="1">
        <f t="array" ref="AN40">(AM40*(1+'Drifted Weights'!AM40))/SUMPRODUCT('Drifted Weights'!AM$2:AM$49,(1+'Monthly Return'!AM$2:AM$49))</f>
        <v>2.0838227358590984E-2</v>
      </c>
      <c r="AO40" s="126" cm="1">
        <f t="array" ref="AO40">(AN40*(1+'Drifted Weights'!AN40))/SUMPRODUCT('Drifted Weights'!AN$2:AN$49,(1+'Monthly Return'!AN$2:AN$49))</f>
        <v>2.0449573768228268E-2</v>
      </c>
      <c r="AP40" s="126" cm="1">
        <f t="array" ref="AP40">(AO40*(1+'Drifted Weights'!AO40))/SUMPRODUCT('Drifted Weights'!AO$2:AO$49,(1+'Monthly Return'!AO$2:AO$49))</f>
        <v>1.9779684582124774E-2</v>
      </c>
      <c r="AQ40" s="126" cm="1">
        <f t="array" ref="AQ40">(AP40*(1+'Drifted Weights'!AP40))/SUMPRODUCT('Drifted Weights'!AP$2:AP$49,(1+'Monthly Return'!AP$2:AP$49))</f>
        <v>2.0745571851225969E-2</v>
      </c>
      <c r="AR40" s="123">
        <v>2.068094572362068E-2</v>
      </c>
      <c r="AS40" s="126" cm="1">
        <f t="array" ref="AS40">(AR40*(1+'Drifted Weights'!AR40))/SUMPRODUCT('Drifted Weights'!AR$2:AR$49,(1+'Monthly Return'!AR$2:AR$49))</f>
        <v>2.1340079014301343E-2</v>
      </c>
      <c r="AT40" s="126" cm="1">
        <f t="array" ref="AT40">(AS40*(1+'Drifted Weights'!AS40))/SUMPRODUCT('Drifted Weights'!AS$2:AS$49,(1+'Monthly Return'!AS$2:AS$49))</f>
        <v>2.0457252841124415E-2</v>
      </c>
      <c r="AU40" s="126" cm="1">
        <f t="array" ref="AU40">(AT40*(1+'Drifted Weights'!AT40))/SUMPRODUCT('Drifted Weights'!AT$2:AT$49,(1+'Monthly Return'!AT$2:AT$49))</f>
        <v>2.0453649283649795E-2</v>
      </c>
      <c r="AV40" s="126" cm="1">
        <f t="array" ref="AV40">(AU40*(1+'Drifted Weights'!AU40))/SUMPRODUCT('Drifted Weights'!AU$2:AU$49,(1+'Monthly Return'!AU$2:AU$49))</f>
        <v>2.0907844874246396E-2</v>
      </c>
      <c r="AW40" s="126" cm="1">
        <f t="array" ref="AW40">(AV40*(1+'Drifted Weights'!AV40))/SUMPRODUCT('Drifted Weights'!AV$2:AV$49,(1+'Monthly Return'!AV$2:AV$49))</f>
        <v>2.1190467889382891E-2</v>
      </c>
      <c r="AX40" s="126" cm="1">
        <f t="array" ref="AX40">(AW40*(1+'Drifted Weights'!AW40))/SUMPRODUCT('Drifted Weights'!AW$2:AW$49,(1+'Monthly Return'!AW$2:AW$49))</f>
        <v>2.0329034687849908E-2</v>
      </c>
      <c r="AY40" s="123">
        <v>2.068094572362068E-2</v>
      </c>
      <c r="AZ40" s="126" cm="1">
        <f t="array" ref="AZ40">(AY40*(1+'Drifted Weights'!AY40))/SUMPRODUCT('Drifted Weights'!AY$2:AY$49,(1+'Monthly Return'!AY$2:AY$49))</f>
        <v>1.9656704473455348E-2</v>
      </c>
      <c r="BA40" s="126" cm="1">
        <f t="array" ref="BA40">(AZ40*(1+'Drifted Weights'!AZ40))/SUMPRODUCT('Drifted Weights'!AZ$2:AZ$49,(1+'Monthly Return'!AZ$2:AZ$49))</f>
        <v>2.0098538504495476E-2</v>
      </c>
      <c r="BB40" s="126" cm="1">
        <f t="array" ref="BB40">(BA40*(1+'Drifted Weights'!BA40))/SUMPRODUCT('Drifted Weights'!BA$2:BA$49,(1+'Monthly Return'!BA$2:BA$49))</f>
        <v>2.1457792050927123E-2</v>
      </c>
      <c r="BC40" s="126" cm="1">
        <f t="array" ref="BC40">(BB40*(1+'Drifted Weights'!BB40))/SUMPRODUCT('Drifted Weights'!BB$2:BB$49,(1+'Monthly Return'!BB$2:BB$49))</f>
        <v>2.0963913594111327E-2</v>
      </c>
      <c r="BD40" s="123">
        <v>2.068094572362068E-2</v>
      </c>
    </row>
    <row r="41" spans="1:56">
      <c r="A41" s="124" t="s">
        <v>230</v>
      </c>
      <c r="B41" s="124" t="s">
        <v>231</v>
      </c>
      <c r="C41" s="123">
        <v>1.5814840847474639E-2</v>
      </c>
      <c r="D41" s="126" cm="1">
        <f t="array" ref="D41">(C41*(1+'Drifted Weights'!C41))/SUMPRODUCT('Drifted Weights'!C$2:C$49,(1+'Monthly Return'!C$2:C$49))</f>
        <v>1.6202917896224068E-2</v>
      </c>
      <c r="E41" s="126" cm="1">
        <f t="array" ref="E41">(D41*(1+'Drifted Weights'!D41))/SUMPRODUCT('Drifted Weights'!D$2:D$49,(1+'Monthly Return'!D$2:D$49))</f>
        <v>1.5212234852551207E-2</v>
      </c>
      <c r="F41" s="126" cm="1">
        <f t="array" ref="F41">(E41*(1+'Drifted Weights'!E41))/SUMPRODUCT('Drifted Weights'!E$2:E$49,(1+'Monthly Return'!E$2:E$49))</f>
        <v>1.4821396265756907E-2</v>
      </c>
      <c r="G41" s="126" cm="1">
        <f t="array" ref="G41">(F41*(1+'Drifted Weights'!F41))/SUMPRODUCT('Drifted Weights'!F$2:F$49,(1+'Monthly Return'!F$2:F$49))</f>
        <v>1.5380605795922256E-2</v>
      </c>
      <c r="H41" s="123">
        <v>1.5814840847474639E-2</v>
      </c>
      <c r="I41" s="126" cm="1">
        <f t="array" ref="I41">(H41*(1+'Drifted Weights'!H41))/SUMPRODUCT('Drifted Weights'!H$2:H$49,(1+'Monthly Return'!H$2:H$49))</f>
        <v>1.5788270347366837E-2</v>
      </c>
      <c r="J41" s="126" cm="1">
        <f t="array" ref="J41">(I41*(1+'Drifted Weights'!I41))/SUMPRODUCT('Drifted Weights'!I$2:I$49,(1+'Monthly Return'!I$2:I$49))</f>
        <v>1.5765606175839764E-2</v>
      </c>
      <c r="K41" s="126" cm="1">
        <f t="array" ref="K41">(J41*(1+'Drifted Weights'!J41))/SUMPRODUCT('Drifted Weights'!J$2:J$49,(1+'Monthly Return'!J$2:J$49))</f>
        <v>1.5391963039443547E-2</v>
      </c>
      <c r="L41" s="126" cm="1">
        <f t="array" ref="L41">(K41*(1+'Drifted Weights'!K41))/SUMPRODUCT('Drifted Weights'!K$2:K$49,(1+'Monthly Return'!K$2:K$49))</f>
        <v>1.5813262809960947E-2</v>
      </c>
      <c r="M41" s="126" cm="1">
        <f t="array" ref="M41">(L41*(1+'Drifted Weights'!L41))/SUMPRODUCT('Drifted Weights'!L$2:L$49,(1+'Monthly Return'!L$2:L$49))</f>
        <v>1.4777475945549795E-2</v>
      </c>
      <c r="N41" s="126" cm="1">
        <f t="array" ref="N41">(M41*(1+'Drifted Weights'!M41))/SUMPRODUCT('Drifted Weights'!M$2:M$49,(1+'Monthly Return'!M$2:M$49))</f>
        <v>1.5928019513280055E-2</v>
      </c>
      <c r="O41" s="123">
        <v>1.5814840847474639E-2</v>
      </c>
      <c r="P41" s="126" cm="1">
        <f t="array" ref="P41">(O41*(1+'Drifted Weights'!O41))/SUMPRODUCT('Drifted Weights'!O$2:O$49,(1+'Monthly Return'!O$2:O$49))</f>
        <v>1.6023148567050345E-2</v>
      </c>
      <c r="Q41" s="126" cm="1">
        <f t="array" ref="Q41">(P41*(1+'Drifted Weights'!P41))/SUMPRODUCT('Drifted Weights'!P$2:P$49,(1+'Monthly Return'!P$2:P$49))</f>
        <v>1.6422178529498694E-2</v>
      </c>
      <c r="R41" s="126" cm="1">
        <f t="array" ref="R41">(Q41*(1+'Drifted Weights'!Q41))/SUMPRODUCT('Drifted Weights'!Q$2:Q$49,(1+'Monthly Return'!Q$2:Q$49))</f>
        <v>1.5536461772465369E-2</v>
      </c>
      <c r="S41" s="126" cm="1">
        <f t="array" ref="S41">(R41*(1+'Drifted Weights'!R41))/SUMPRODUCT('Drifted Weights'!R$2:R$49,(1+'Monthly Return'!R$2:R$49))</f>
        <v>1.5532243952845482E-2</v>
      </c>
      <c r="T41" s="123">
        <v>1.5814840847474639E-2</v>
      </c>
      <c r="U41" s="126" cm="1">
        <f t="array" ref="U41">(T41*(1+'Drifted Weights'!T41))/SUMPRODUCT('Drifted Weights'!T$2:T$49,(1+'Monthly Return'!T$2:T$49))</f>
        <v>1.7438590717524946E-2</v>
      </c>
      <c r="V41" s="126" cm="1">
        <f t="array" ref="V41">(U41*(1+'Drifted Weights'!U41))/SUMPRODUCT('Drifted Weights'!U$2:U$49,(1+'Monthly Return'!U$2:U$49))</f>
        <v>1.5024242736736368E-2</v>
      </c>
      <c r="W41" s="126" cm="1">
        <f t="array" ref="W41">(V41*(1+'Drifted Weights'!V41))/SUMPRODUCT('Drifted Weights'!V$2:V$49,(1+'Monthly Return'!V$2:V$49))</f>
        <v>1.6476674346231901E-2</v>
      </c>
      <c r="X41" s="126" cm="1">
        <f t="array" ref="X41">(W41*(1+'Drifted Weights'!W41))/SUMPRODUCT('Drifted Weights'!W$2:W$49,(1+'Monthly Return'!W$2:W$49))</f>
        <v>1.6482523340799252E-2</v>
      </c>
      <c r="Y41" s="126" cm="1">
        <f t="array" ref="Y41">(X41*(1+'Drifted Weights'!X41))/SUMPRODUCT('Drifted Weights'!X$2:X$49,(1+'Monthly Return'!X$2:X$49))</f>
        <v>1.4342346703014416E-2</v>
      </c>
      <c r="Z41" s="126" cm="1">
        <f t="array" ref="Z41">(Y41*(1+'Drifted Weights'!Y41))/SUMPRODUCT('Drifted Weights'!Y$2:Y$49,(1+'Monthly Return'!Y$2:Y$49))</f>
        <v>1.4150838296252998E-2</v>
      </c>
      <c r="AA41" s="123">
        <v>1.5814840847474639E-2</v>
      </c>
      <c r="AB41" s="126" cm="1">
        <f t="array" ref="AB41">(AA41*(1+'Drifted Weights'!AA41))/SUMPRODUCT('Drifted Weights'!AA$2:AA$49,(1+'Monthly Return'!AA$2:AA$49))</f>
        <v>1.4823473896839795E-2</v>
      </c>
      <c r="AC41" s="126" cm="1">
        <f t="array" ref="AC41">(AB41*(1+'Drifted Weights'!AB41))/SUMPRODUCT('Drifted Weights'!AB$2:AB$49,(1+'Monthly Return'!AB$2:AB$49))</f>
        <v>1.5605215160731163E-2</v>
      </c>
      <c r="AD41" s="126" cm="1">
        <f t="array" ref="AD41">(AC41*(1+'Drifted Weights'!AC41))/SUMPRODUCT('Drifted Weights'!AC$2:AC$49,(1+'Monthly Return'!AC$2:AC$49))</f>
        <v>1.5774464652163204E-2</v>
      </c>
      <c r="AE41" s="126" cm="1">
        <f t="array" ref="AE41">(AD41*(1+'Drifted Weights'!AD41))/SUMPRODUCT('Drifted Weights'!AD$2:AD$49,(1+'Monthly Return'!AD$2:AD$49))</f>
        <v>1.5144203384218105E-2</v>
      </c>
      <c r="AF41" s="123">
        <v>1.5814840847474639E-2</v>
      </c>
      <c r="AG41" s="126" cm="1">
        <f t="array" ref="AG41">(AF41*(1+'Drifted Weights'!AF41))/SUMPRODUCT('Drifted Weights'!AF$2:AF$49,(1+'Monthly Return'!AF$2:AF$49))</f>
        <v>1.5561593414906746E-2</v>
      </c>
      <c r="AH41" s="126" cm="1">
        <f t="array" ref="AH41">(AG41*(1+'Drifted Weights'!AG41))/SUMPRODUCT('Drifted Weights'!AG$2:AG$49,(1+'Monthly Return'!AG$2:AG$49))</f>
        <v>1.5603868202920698E-2</v>
      </c>
      <c r="AI41" s="126" cm="1">
        <f t="array" ref="AI41">(AH41*(1+'Drifted Weights'!AH41))/SUMPRODUCT('Drifted Weights'!AH$2:AH$49,(1+'Monthly Return'!AH$2:AH$49))</f>
        <v>1.6026549281831108E-2</v>
      </c>
      <c r="AJ41" s="126" cm="1">
        <f t="array" ref="AJ41">(AI41*(1+'Drifted Weights'!AI41))/SUMPRODUCT('Drifted Weights'!AI$2:AI$49,(1+'Monthly Return'!AI$2:AI$49))</f>
        <v>1.5768814100783214E-2</v>
      </c>
      <c r="AK41" s="126" cm="1">
        <f t="array" ref="AK41">(AJ41*(1+'Drifted Weights'!AJ41))/SUMPRODUCT('Drifted Weights'!AJ$2:AJ$49,(1+'Monthly Return'!AJ$2:AJ$49))</f>
        <v>1.6097035078209684E-2</v>
      </c>
      <c r="AL41" s="126" cm="1">
        <f t="array" ref="AL41">(AK41*(1+'Drifted Weights'!AK41))/SUMPRODUCT('Drifted Weights'!AK$2:AK$49,(1+'Monthly Return'!AK$2:AK$49))</f>
        <v>1.4169288921426628E-2</v>
      </c>
      <c r="AM41" s="123">
        <v>1.5814840847474639E-2</v>
      </c>
      <c r="AN41" s="126" cm="1">
        <f t="array" ref="AN41">(AM41*(1+'Drifted Weights'!AM41))/SUMPRODUCT('Drifted Weights'!AM$2:AM$49,(1+'Monthly Return'!AM$2:AM$49))</f>
        <v>1.5859144245779243E-2</v>
      </c>
      <c r="AO41" s="126" cm="1">
        <f t="array" ref="AO41">(AN41*(1+'Drifted Weights'!AN41))/SUMPRODUCT('Drifted Weights'!AN$2:AN$49,(1+'Monthly Return'!AN$2:AN$49))</f>
        <v>1.5487446066920069E-2</v>
      </c>
      <c r="AP41" s="126" cm="1">
        <f t="array" ref="AP41">(AO41*(1+'Drifted Weights'!AO41))/SUMPRODUCT('Drifted Weights'!AO$2:AO$49,(1+'Monthly Return'!AO$2:AO$49))</f>
        <v>1.4907263174659166E-2</v>
      </c>
      <c r="AQ41" s="126" cm="1">
        <f t="array" ref="AQ41">(AP41*(1+'Drifted Weights'!AP41))/SUMPRODUCT('Drifted Weights'!AP$2:AP$49,(1+'Monthly Return'!AP$2:AP$49))</f>
        <v>1.5560515195869739E-2</v>
      </c>
      <c r="AR41" s="123">
        <v>1.5814840847474639E-2</v>
      </c>
      <c r="AS41" s="126" cm="1">
        <f t="array" ref="AS41">(AR41*(1+'Drifted Weights'!AR41))/SUMPRODUCT('Drifted Weights'!AR$2:AR$49,(1+'Monthly Return'!AR$2:AR$49))</f>
        <v>1.6241083537492193E-2</v>
      </c>
      <c r="AT41" s="126" cm="1">
        <f t="array" ref="AT41">(AS41*(1+'Drifted Weights'!AS41))/SUMPRODUCT('Drifted Weights'!AS$2:AS$49,(1+'Monthly Return'!AS$2:AS$49))</f>
        <v>1.5491471180233727E-2</v>
      </c>
      <c r="AU41" s="126" cm="1">
        <f t="array" ref="AU41">(AT41*(1+'Drifted Weights'!AT41))/SUMPRODUCT('Drifted Weights'!AT$2:AT$49,(1+'Monthly Return'!AT$2:AT$49))</f>
        <v>1.541337053572738E-2</v>
      </c>
      <c r="AV41" s="126" cm="1">
        <f t="array" ref="AV41">(AU41*(1+'Drifted Weights'!AU41))/SUMPRODUCT('Drifted Weights'!AU$2:AU$49,(1+'Monthly Return'!AU$2:AU$49))</f>
        <v>1.567782014117939E-2</v>
      </c>
      <c r="AW41" s="126" cm="1">
        <f t="array" ref="AW41">(AV41*(1+'Drifted Weights'!AV41))/SUMPRODUCT('Drifted Weights'!AV$2:AV$49,(1+'Monthly Return'!AV$2:AV$49))</f>
        <v>1.5808344163545814E-2</v>
      </c>
      <c r="AX41" s="126" cm="1">
        <f t="array" ref="AX41">(AW41*(1+'Drifted Weights'!AW41))/SUMPRODUCT('Drifted Weights'!AW$2:AW$49,(1+'Monthly Return'!AW$2:AW$49))</f>
        <v>1.5085774678434652E-2</v>
      </c>
      <c r="AY41" s="123">
        <v>1.5814840847474639E-2</v>
      </c>
      <c r="AZ41" s="126" cm="1">
        <f t="array" ref="AZ41">(AY41*(1+'Drifted Weights'!AY41))/SUMPRODUCT('Drifted Weights'!AY$2:AY$49,(1+'Monthly Return'!AY$2:AY$49))</f>
        <v>1.4959934272559988E-2</v>
      </c>
      <c r="BA41" s="126" cm="1">
        <f t="array" ref="BA41">(AZ41*(1+'Drifted Weights'!AZ41))/SUMPRODUCT('Drifted Weights'!AZ$2:AZ$49,(1+'Monthly Return'!AZ$2:AZ$49))</f>
        <v>1.5225738789514921E-2</v>
      </c>
      <c r="BB41" s="126" cm="1">
        <f t="array" ref="BB41">(BA41*(1+'Drifted Weights'!BA41))/SUMPRODUCT('Drifted Weights'!BA$2:BA$49,(1+'Monthly Return'!BA$2:BA$49))</f>
        <v>1.6177798554046139E-2</v>
      </c>
      <c r="BC41" s="126" cm="1">
        <f t="array" ref="BC41">(BB41*(1+'Drifted Weights'!BB41))/SUMPRODUCT('Drifted Weights'!BB$2:BB$49,(1+'Monthly Return'!BB$2:BB$49))</f>
        <v>1.5723746323694037E-2</v>
      </c>
      <c r="BD41" s="123">
        <v>1.5814840847474639E-2</v>
      </c>
    </row>
    <row r="42" spans="1:56">
      <c r="A42" s="124" t="s">
        <v>94</v>
      </c>
      <c r="B42" s="124" t="s">
        <v>95</v>
      </c>
      <c r="C42" s="123">
        <v>3.0586666594297877E-2</v>
      </c>
      <c r="D42" s="126" cm="1">
        <f t="array" ref="D42">(C42*(1+'Drifted Weights'!C42))/SUMPRODUCT('Drifted Weights'!C$2:C$49,(1+'Monthly Return'!C$2:C$49))</f>
        <v>3.1792927569116336E-2</v>
      </c>
      <c r="E42" s="126" cm="1">
        <f t="array" ref="E42">(D42*(1+'Drifted Weights'!D42))/SUMPRODUCT('Drifted Weights'!D$2:D$49,(1+'Monthly Return'!D$2:D$49))</f>
        <v>3.030696308411707E-2</v>
      </c>
      <c r="F42" s="126" cm="1">
        <f t="array" ref="F42">(E42*(1+'Drifted Weights'!E42))/SUMPRODUCT('Drifted Weights'!E$2:E$49,(1+'Monthly Return'!E$2:E$49))</f>
        <v>2.9967347850038444E-2</v>
      </c>
      <c r="G42" s="126" cm="1">
        <f t="array" ref="G42">(F42*(1+'Drifted Weights'!F42))/SUMPRODUCT('Drifted Weights'!F$2:F$49,(1+'Monthly Return'!F$2:F$49))</f>
        <v>3.1562142279833068E-2</v>
      </c>
      <c r="H42" s="123">
        <v>3.0586666594297877E-2</v>
      </c>
      <c r="I42" s="126" cm="1">
        <f t="array" ref="I42">(H42*(1+'Drifted Weights'!H42))/SUMPRODUCT('Drifted Weights'!H$2:H$49,(1+'Monthly Return'!H$2:H$49))</f>
        <v>3.0979317355699049E-2</v>
      </c>
      <c r="J42" s="126" cm="1">
        <f t="array" ref="J42">(I42*(1+'Drifted Weights'!I42))/SUMPRODUCT('Drifted Weights'!I$2:I$49,(1+'Monthly Return'!I$2:I$49))</f>
        <v>3.1397474930298153E-2</v>
      </c>
      <c r="K42" s="126" cm="1">
        <f t="array" ref="K42">(J42*(1+'Drifted Weights'!J42))/SUMPRODUCT('Drifted Weights'!J$2:J$49,(1+'Monthly Return'!J$2:J$49))</f>
        <v>3.112509034931564E-2</v>
      </c>
      <c r="L42" s="126" cm="1">
        <f t="array" ref="L42">(K42*(1+'Drifted Weights'!K42))/SUMPRODUCT('Drifted Weights'!K$2:K$49,(1+'Monthly Return'!K$2:K$49))</f>
        <v>3.2472500399201694E-2</v>
      </c>
      <c r="M42" s="126" cm="1">
        <f t="array" ref="M42">(L42*(1+'Drifted Weights'!L42))/SUMPRODUCT('Drifted Weights'!L$2:L$49,(1+'Monthly Return'!L$2:L$49))</f>
        <v>3.0843177801746544E-2</v>
      </c>
      <c r="N42" s="126" cm="1">
        <f t="array" ref="N42">(M42*(1+'Drifted Weights'!M42))/SUMPRODUCT('Drifted Weights'!M$2:M$49,(1+'Monthly Return'!M$2:M$49))</f>
        <v>3.3770883100721655E-2</v>
      </c>
      <c r="O42" s="123">
        <v>3.0586666594297877E-2</v>
      </c>
      <c r="P42" s="126" cm="1">
        <f t="array" ref="P42">(O42*(1+'Drifted Weights'!O42))/SUMPRODUCT('Drifted Weights'!O$2:O$49,(1+'Monthly Return'!O$2:O$49))</f>
        <v>3.1440189050154832E-2</v>
      </c>
      <c r="Q42" s="126" cm="1">
        <f t="array" ref="Q42">(P42*(1+'Drifted Weights'!P42))/SUMPRODUCT('Drifted Weights'!P$2:P$49,(1+'Monthly Return'!P$2:P$49))</f>
        <v>3.2712106003705076E-2</v>
      </c>
      <c r="R42" s="126" cm="1">
        <f t="array" ref="R42">(Q42*(1+'Drifted Weights'!Q42))/SUMPRODUCT('Drifted Weights'!Q$2:Q$49,(1+'Monthly Return'!Q$2:Q$49))</f>
        <v>3.1443797573587347E-2</v>
      </c>
      <c r="S42" s="126" cm="1">
        <f t="array" ref="S42">(R42*(1+'Drifted Weights'!R42))/SUMPRODUCT('Drifted Weights'!R$2:R$49,(1+'Monthly Return'!R$2:R$49))</f>
        <v>3.1927662335968714E-2</v>
      </c>
      <c r="T42" s="123">
        <v>3.0586666594297877E-2</v>
      </c>
      <c r="U42" s="126" cm="1">
        <f t="array" ref="U42">(T42*(1+'Drifted Weights'!T42))/SUMPRODUCT('Drifted Weights'!T$2:T$49,(1+'Monthly Return'!T$2:T$49))</f>
        <v>3.4217531381735763E-2</v>
      </c>
      <c r="V42" s="126" cm="1">
        <f t="array" ref="V42">(U42*(1+'Drifted Weights'!U42))/SUMPRODUCT('Drifted Weights'!U$2:U$49,(1+'Monthly Return'!U$2:U$49))</f>
        <v>2.9966330852500021E-2</v>
      </c>
      <c r="W42" s="126" cm="1">
        <f t="array" ref="W42">(V42*(1+'Drifted Weights'!V42))/SUMPRODUCT('Drifted Weights'!V$2:V$49,(1+'Monthly Return'!V$2:V$49))</f>
        <v>3.3347029196549881E-2</v>
      </c>
      <c r="X42" s="126" cm="1">
        <f t="array" ref="X42">(W42*(1+'Drifted Weights'!W42))/SUMPRODUCT('Drifted Weights'!W$2:W$49,(1+'Monthly Return'!W$2:W$49))</f>
        <v>3.3912520490222767E-2</v>
      </c>
      <c r="Y42" s="126" cm="1">
        <f t="array" ref="Y42">(X42*(1+'Drifted Weights'!X42))/SUMPRODUCT('Drifted Weights'!X$2:X$49,(1+'Monthly Return'!X$2:X$49))</f>
        <v>3.0015146325270612E-2</v>
      </c>
      <c r="Z42" s="126" cm="1">
        <f t="array" ref="Z42">(Y42*(1+'Drifted Weights'!Y42))/SUMPRODUCT('Drifted Weights'!Y$2:Y$49,(1+'Monthly Return'!Y$2:Y$49))</f>
        <v>3.0071941700863389E-2</v>
      </c>
      <c r="AA42" s="123">
        <v>3.0586666594297877E-2</v>
      </c>
      <c r="AB42" s="126" cm="1">
        <f t="array" ref="AB42">(AA42*(1+'Drifted Weights'!AA42))/SUMPRODUCT('Drifted Weights'!AA$2:AA$49,(1+'Monthly Return'!AA$2:AA$49))</f>
        <v>2.9086219836659287E-2</v>
      </c>
      <c r="AC42" s="126" cm="1">
        <f t="array" ref="AC42">(AB42*(1+'Drifted Weights'!AB42))/SUMPRODUCT('Drifted Weights'!AB$2:AB$49,(1+'Monthly Return'!AB$2:AB$49))</f>
        <v>3.1050479320142422E-2</v>
      </c>
      <c r="AD42" s="126" cm="1">
        <f t="array" ref="AD42">(AC42*(1+'Drifted Weights'!AC42))/SUMPRODUCT('Drifted Weights'!AC$2:AC$49,(1+'Monthly Return'!AC$2:AC$49))</f>
        <v>3.1864578868985464E-2</v>
      </c>
      <c r="AE42" s="126" cm="1">
        <f t="array" ref="AE42">(AD42*(1+'Drifted Weights'!AD42))/SUMPRODUCT('Drifted Weights'!AD$2:AD$49,(1+'Monthly Return'!AD$2:AD$49))</f>
        <v>3.1076020617885017E-2</v>
      </c>
      <c r="AF42" s="123">
        <v>3.0586666594297877E-2</v>
      </c>
      <c r="AG42" s="126" cm="1">
        <f t="array" ref="AG42">(AF42*(1+'Drifted Weights'!AF42))/SUMPRODUCT('Drifted Weights'!AF$2:AF$49,(1+'Monthly Return'!AF$2:AF$49))</f>
        <v>3.0534538005371505E-2</v>
      </c>
      <c r="AH42" s="126" cm="1">
        <f t="array" ref="AH42">(AG42*(1+'Drifted Weights'!AG42))/SUMPRODUCT('Drifted Weights'!AG$2:AG$49,(1+'Monthly Return'!AG$2:AG$49))</f>
        <v>3.1068897761767463E-2</v>
      </c>
      <c r="AI42" s="126" cm="1">
        <f t="array" ref="AI42">(AH42*(1+'Drifted Weights'!AH42))/SUMPRODUCT('Drifted Weights'!AH$2:AH$49,(1+'Monthly Return'!AH$2:AH$49))</f>
        <v>3.2396413689627424E-2</v>
      </c>
      <c r="AJ42" s="126" cm="1">
        <f t="array" ref="AJ42">(AI42*(1+'Drifted Weights'!AI42))/SUMPRODUCT('Drifted Weights'!AI$2:AI$49,(1+'Monthly Return'!AI$2:AI$49))</f>
        <v>3.2388987869074258E-2</v>
      </c>
      <c r="AK42" s="126" cm="1">
        <f t="array" ref="AK42">(AJ42*(1+'Drifted Weights'!AJ42))/SUMPRODUCT('Drifted Weights'!AJ$2:AJ$49,(1+'Monthly Return'!AJ$2:AJ$49))</f>
        <v>3.3604135124297434E-2</v>
      </c>
      <c r="AL42" s="126" cm="1">
        <f t="array" ref="AL42">(AK42*(1+'Drifted Weights'!AK42))/SUMPRODUCT('Drifted Weights'!AK$2:AK$49,(1+'Monthly Return'!AK$2:AK$49))</f>
        <v>3.0089428691934449E-2</v>
      </c>
      <c r="AM42" s="123">
        <v>3.0586666594297877E-2</v>
      </c>
      <c r="AN42" s="126" cm="1">
        <f t="array" ref="AN42">(AM42*(1+'Drifted Weights'!AM42))/SUMPRODUCT('Drifted Weights'!AM$2:AM$49,(1+'Monthly Return'!AM$2:AM$49))</f>
        <v>3.1118384203608684E-2</v>
      </c>
      <c r="AO42" s="126" cm="1">
        <f t="array" ref="AO42">(AN42*(1+'Drifted Weights'!AN42))/SUMPRODUCT('Drifted Weights'!AN$2:AN$49,(1+'Monthly Return'!AN$2:AN$49))</f>
        <v>3.0845522565315472E-2</v>
      </c>
      <c r="AP42" s="126" cm="1">
        <f t="array" ref="AP42">(AO42*(1+'Drifted Weights'!AO42))/SUMPRODUCT('Drifted Weights'!AO$2:AO$49,(1+'Monthly Return'!AO$2:AO$49))</f>
        <v>3.013903021572089E-2</v>
      </c>
      <c r="AQ42" s="126" cm="1">
        <f t="array" ref="AQ42">(AP42*(1+'Drifted Weights'!AP42))/SUMPRODUCT('Drifted Weights'!AP$2:AP$49,(1+'Monthly Return'!AP$2:AP$49))</f>
        <v>3.1931903557637975E-2</v>
      </c>
      <c r="AR42" s="123">
        <v>3.0586666594297877E-2</v>
      </c>
      <c r="AS42" s="126" cm="1">
        <f t="array" ref="AS42">(AR42*(1+'Drifted Weights'!AR42))/SUMPRODUCT('Drifted Weights'!AR$2:AR$49,(1+'Monthly Return'!AR$2:AR$49))</f>
        <v>3.1867815158884913E-2</v>
      </c>
      <c r="AT42" s="126" cm="1">
        <f t="array" ref="AT42">(AS42*(1+'Drifted Weights'!AS42))/SUMPRODUCT('Drifted Weights'!AS$2:AS$49,(1+'Monthly Return'!AS$2:AS$49))</f>
        <v>3.0864359666236341E-2</v>
      </c>
      <c r="AU42" s="126" cm="1">
        <f t="array" ref="AU42">(AT42*(1+'Drifted Weights'!AT42))/SUMPRODUCT('Drifted Weights'!AT$2:AT$49,(1+'Monthly Return'!AT$2:AT$49))</f>
        <v>3.117363681529316E-2</v>
      </c>
      <c r="AV42" s="126" cm="1">
        <f t="array" ref="AV42">(AU42*(1+'Drifted Weights'!AU42))/SUMPRODUCT('Drifted Weights'!AU$2:AU$49,(1+'Monthly Return'!AU$2:AU$49))</f>
        <v>3.2200636313390305E-2</v>
      </c>
      <c r="AW42" s="126" cm="1">
        <f t="array" ref="AW42">(AV42*(1+'Drifted Weights'!AV42))/SUMPRODUCT('Drifted Weights'!AV$2:AV$49,(1+'Monthly Return'!AV$2:AV$49))</f>
        <v>3.2996913036001108E-2</v>
      </c>
      <c r="AX42" s="126" cm="1">
        <f t="array" ref="AX42">(AW42*(1+'Drifted Weights'!AW42))/SUMPRODUCT('Drifted Weights'!AW$2:AW$49,(1+'Monthly Return'!AW$2:AW$49))</f>
        <v>3.2021509025508037E-2</v>
      </c>
      <c r="AY42" s="123">
        <v>3.0586666594297877E-2</v>
      </c>
      <c r="AZ42" s="126" cm="1">
        <f t="array" ref="AZ42">(AY42*(1+'Drifted Weights'!AY42))/SUMPRODUCT('Drifted Weights'!AY$2:AY$49,(1+'Monthly Return'!AY$2:AY$49))</f>
        <v>2.9353978697693666E-2</v>
      </c>
      <c r="BA42" s="126" cm="1">
        <f t="array" ref="BA42">(AZ42*(1+'Drifted Weights'!AZ42))/SUMPRODUCT('Drifted Weights'!AZ$2:AZ$49,(1+'Monthly Return'!AZ$2:AZ$49))</f>
        <v>3.0299224493142818E-2</v>
      </c>
      <c r="BB42" s="126" cm="1">
        <f t="array" ref="BB42">(BA42*(1+'Drifted Weights'!BA42))/SUMPRODUCT('Drifted Weights'!BA$2:BA$49,(1+'Monthly Return'!BA$2:BA$49))</f>
        <v>3.2671819003028409E-2</v>
      </c>
      <c r="BC42" s="126" cm="1">
        <f t="array" ref="BC42">(BB42*(1+'Drifted Weights'!BB42))/SUMPRODUCT('Drifted Weights'!BB$2:BB$49,(1+'Monthly Return'!BB$2:BB$49))</f>
        <v>3.2270265841947074E-2</v>
      </c>
      <c r="BD42" s="123">
        <v>3.0586666594297877E-2</v>
      </c>
    </row>
    <row r="43" spans="1:56">
      <c r="A43" s="124" t="s">
        <v>228</v>
      </c>
      <c r="B43" s="124" t="s">
        <v>95</v>
      </c>
      <c r="C43" s="123">
        <v>1.2389535835664963E-2</v>
      </c>
      <c r="D43" s="126" cm="1">
        <f t="array" ref="D43">(C43*(1+'Drifted Weights'!C43))/SUMPRODUCT('Drifted Weights'!C$2:C$49,(1+'Monthly Return'!C$2:C$49))</f>
        <v>1.2650757644469018E-2</v>
      </c>
      <c r="E43" s="126" cm="1">
        <f t="array" ref="E43">(D43*(1+'Drifted Weights'!D43))/SUMPRODUCT('Drifted Weights'!D$2:D$49,(1+'Monthly Return'!D$2:D$49))</f>
        <v>1.1835744475352896E-2</v>
      </c>
      <c r="F43" s="126" cm="1">
        <f t="array" ref="F43">(E43*(1+'Drifted Weights'!E43))/SUMPRODUCT('Drifted Weights'!E$2:E$49,(1+'Monthly Return'!E$2:E$49))</f>
        <v>1.1493302888318124E-2</v>
      </c>
      <c r="G43" s="126" cm="1">
        <f t="array" ref="G43">(F43*(1+'Drifted Weights'!F43))/SUMPRODUCT('Drifted Weights'!F$2:F$49,(1+'Monthly Return'!F$2:F$49))</f>
        <v>1.1887829593557714E-2</v>
      </c>
      <c r="H43" s="123">
        <v>1.2389535835664963E-2</v>
      </c>
      <c r="I43" s="126" cm="1">
        <f t="array" ref="I43">(H43*(1+'Drifted Weights'!H43))/SUMPRODUCT('Drifted Weights'!H$2:H$49,(1+'Monthly Return'!H$2:H$49))</f>
        <v>1.2327013138568115E-2</v>
      </c>
      <c r="J43" s="126" cm="1">
        <f t="array" ref="J43">(I43*(1+'Drifted Weights'!I43))/SUMPRODUCT('Drifted Weights'!I$2:I$49,(1+'Monthly Return'!I$2:I$49))</f>
        <v>1.2267374126692527E-2</v>
      </c>
      <c r="K43" s="126" cm="1">
        <f t="array" ref="K43">(J43*(1+'Drifted Weights'!J43))/SUMPRODUCT('Drifted Weights'!J$2:J$49,(1+'Monthly Return'!J$2:J$49))</f>
        <v>1.193539192513828E-2</v>
      </c>
      <c r="L43" s="126" cm="1">
        <f t="array" ref="L43">(K43*(1+'Drifted Weights'!K43))/SUMPRODUCT('Drifted Weights'!K$2:K$49,(1+'Monthly Return'!K$2:K$49))</f>
        <v>1.2220338203795186E-2</v>
      </c>
      <c r="M43" s="126" cm="1">
        <f t="array" ref="M43">(L43*(1+'Drifted Weights'!L43))/SUMPRODUCT('Drifted Weights'!L$2:L$49,(1+'Monthly Return'!L$2:L$49))</f>
        <v>1.1379499944550538E-2</v>
      </c>
      <c r="N43" s="126" cm="1">
        <f t="array" ref="N43">(M43*(1+'Drifted Weights'!M43))/SUMPRODUCT('Drifted Weights'!M$2:M$49,(1+'Monthly Return'!M$2:M$49))</f>
        <v>1.2224413265613077E-2</v>
      </c>
      <c r="O43" s="123">
        <v>1.2389535835664963E-2</v>
      </c>
      <c r="P43" s="126" cm="1">
        <f t="array" ref="P43">(O43*(1+'Drifted Weights'!O43))/SUMPRODUCT('Drifted Weights'!O$2:O$49,(1+'Monthly Return'!O$2:O$49))</f>
        <v>1.2510399084989091E-2</v>
      </c>
      <c r="Q43" s="126" cm="1">
        <f t="array" ref="Q43">(P43*(1+'Drifted Weights'!P43))/SUMPRODUCT('Drifted Weights'!P$2:P$49,(1+'Monthly Return'!P$2:P$49))</f>
        <v>1.2777619851080202E-2</v>
      </c>
      <c r="R43" s="126" cm="1">
        <f t="array" ref="R43">(Q43*(1+'Drifted Weights'!Q43))/SUMPRODUCT('Drifted Weights'!Q$2:Q$49,(1+'Monthly Return'!Q$2:Q$49))</f>
        <v>1.2045124071652277E-2</v>
      </c>
      <c r="S43" s="126" cm="1">
        <f t="array" ref="S43">(R43*(1+'Drifted Weights'!R43))/SUMPRODUCT('Drifted Weights'!R$2:R$49,(1+'Monthly Return'!R$2:R$49))</f>
        <v>1.2000455090746763E-2</v>
      </c>
      <c r="T43" s="123">
        <v>1.2389535835664963E-2</v>
      </c>
      <c r="U43" s="126" cm="1">
        <f t="array" ref="U43">(T43*(1+'Drifted Weights'!T43))/SUMPRODUCT('Drifted Weights'!T$2:T$49,(1+'Monthly Return'!T$2:T$49))</f>
        <v>1.3615534327919203E-2</v>
      </c>
      <c r="V43" s="126" cm="1">
        <f t="array" ref="V43">(U43*(1+'Drifted Weights'!U43))/SUMPRODUCT('Drifted Weights'!U$2:U$49,(1+'Monthly Return'!U$2:U$49))</f>
        <v>1.1686405398438316E-2</v>
      </c>
      <c r="W43" s="126" cm="1">
        <f t="array" ref="W43">(V43*(1+'Drifted Weights'!V43))/SUMPRODUCT('Drifted Weights'!V$2:V$49,(1+'Monthly Return'!V$2:V$49))</f>
        <v>1.2774014756813354E-2</v>
      </c>
      <c r="X43" s="126" cm="1">
        <f t="array" ref="X43">(W43*(1+'Drifted Weights'!W43))/SUMPRODUCT('Drifted Weights'!W$2:W$49,(1+'Monthly Return'!W$2:W$49))</f>
        <v>1.2732001690191159E-2</v>
      </c>
      <c r="Y43" s="126" cm="1">
        <f t="array" ref="Y43">(X43*(1+'Drifted Weights'!X43))/SUMPRODUCT('Drifted Weights'!X$2:X$49,(1+'Monthly Return'!X$2:X$49))</f>
        <v>1.1037934748466722E-2</v>
      </c>
      <c r="Z43" s="126" cm="1">
        <f t="array" ref="Z43">(Y43*(1+'Drifted Weights'!Y43))/SUMPRODUCT('Drifted Weights'!Y$2:Y$49,(1+'Monthly Return'!Y$2:Y$49))</f>
        <v>1.0855070992102438E-2</v>
      </c>
      <c r="AA43" s="123">
        <v>1.2389535835664963E-2</v>
      </c>
      <c r="AB43" s="126" cm="1">
        <f t="array" ref="AB43">(AA43*(1+'Drifted Weights'!AA43))/SUMPRODUCT('Drifted Weights'!AA$2:AA$49,(1+'Monthly Return'!AA$2:AA$49))</f>
        <v>1.157372869004876E-2</v>
      </c>
      <c r="AC43" s="126" cm="1">
        <f t="array" ref="AC43">(AB43*(1+'Drifted Weights'!AB43))/SUMPRODUCT('Drifted Weights'!AB$2:AB$49,(1+'Monthly Return'!AB$2:AB$49))</f>
        <v>1.2145072258787691E-2</v>
      </c>
      <c r="AD43" s="126" cm="1">
        <f t="array" ref="AD43">(AC43*(1+'Drifted Weights'!AC43))/SUMPRODUCT('Drifted Weights'!AC$2:AC$49,(1+'Monthly Return'!AC$2:AC$49))</f>
        <v>1.223496732976902E-2</v>
      </c>
      <c r="AE43" s="126" cm="1">
        <f t="array" ref="AE43">(AD43*(1+'Drifted Weights'!AD43))/SUMPRODUCT('Drifted Weights'!AD$2:AD$49,(1+'Monthly Return'!AD$2:AD$49))</f>
        <v>1.1705195268471413E-2</v>
      </c>
      <c r="AF43" s="123">
        <v>1.2389535835664963E-2</v>
      </c>
      <c r="AG43" s="126" cm="1">
        <f t="array" ref="AG43">(AF43*(1+'Drifted Weights'!AF43))/SUMPRODUCT('Drifted Weights'!AF$2:AF$49,(1+'Monthly Return'!AF$2:AF$49))</f>
        <v>1.2150030513925393E-2</v>
      </c>
      <c r="AH43" s="126" cm="1">
        <f t="array" ref="AH43">(AG43*(1+'Drifted Weights'!AG43))/SUMPRODUCT('Drifted Weights'!AG$2:AG$49,(1+'Monthly Return'!AG$2:AG$49))</f>
        <v>1.214211109463623E-2</v>
      </c>
      <c r="AI43" s="126" cm="1">
        <f t="array" ref="AI43">(AH43*(1+'Drifted Weights'!AH43))/SUMPRODUCT('Drifted Weights'!AH$2:AH$49,(1+'Monthly Return'!AH$2:AH$49))</f>
        <v>1.2428510976005553E-2</v>
      </c>
      <c r="AJ43" s="126" cm="1">
        <f t="array" ref="AJ43">(AI43*(1+'Drifted Weights'!AI43))/SUMPRODUCT('Drifted Weights'!AI$2:AI$49,(1+'Monthly Return'!AI$2:AI$49))</f>
        <v>1.2185333518235962E-2</v>
      </c>
      <c r="AK43" s="126" cm="1">
        <f t="array" ref="AK43">(AJ43*(1+'Drifted Weights'!AJ43))/SUMPRODUCT('Drifted Weights'!AJ$2:AJ$49,(1+'Monthly Return'!AJ$2:AJ$49))</f>
        <v>1.2395083099764666E-2</v>
      </c>
      <c r="AL43" s="126" cm="1">
        <f t="array" ref="AL43">(AK43*(1+'Drifted Weights'!AK43))/SUMPRODUCT('Drifted Weights'!AK$2:AK$49,(1+'Monthly Return'!AK$2:AK$49))</f>
        <v>1.0870923795077815E-2</v>
      </c>
      <c r="AM43" s="123">
        <v>1.2389535835664963E-2</v>
      </c>
      <c r="AN43" s="126" cm="1">
        <f t="array" ref="AN43">(AM43*(1+'Drifted Weights'!AM43))/SUMPRODUCT('Drifted Weights'!AM$2:AM$49,(1+'Monthly Return'!AM$2:AM$49))</f>
        <v>1.2382349376020939E-2</v>
      </c>
      <c r="AO43" s="126" cm="1">
        <f t="array" ref="AO43">(AN43*(1+'Drifted Weights'!AN43))/SUMPRODUCT('Drifted Weights'!AN$2:AN$49,(1+'Monthly Return'!AN$2:AN$49))</f>
        <v>1.2050752918511116E-2</v>
      </c>
      <c r="AP43" s="126" cm="1">
        <f t="array" ref="AP43">(AO43*(1+'Drifted Weights'!AO43))/SUMPRODUCT('Drifted Weights'!AO$2:AO$49,(1+'Monthly Return'!AO$2:AO$49))</f>
        <v>1.1560058374132107E-2</v>
      </c>
      <c r="AQ43" s="126" cm="1">
        <f t="array" ref="AQ43">(AP43*(1+'Drifted Weights'!AP43))/SUMPRODUCT('Drifted Weights'!AP$2:AP$49,(1+'Monthly Return'!AP$2:AP$49))</f>
        <v>1.2026836108066064E-2</v>
      </c>
      <c r="AR43" s="123">
        <v>1.2389535835664963E-2</v>
      </c>
      <c r="AS43" s="126" cm="1">
        <f t="array" ref="AS43">(AR43*(1+'Drifted Weights'!AR43))/SUMPRODUCT('Drifted Weights'!AR$2:AR$49,(1+'Monthly Return'!AR$2:AR$49))</f>
        <v>1.2680556245012523E-2</v>
      </c>
      <c r="AT43" s="126" cm="1">
        <f t="array" ref="AT43">(AS43*(1+'Drifted Weights'!AS43))/SUMPRODUCT('Drifted Weights'!AS$2:AS$49,(1+'Monthly Return'!AS$2:AS$49))</f>
        <v>1.2052903828241521E-2</v>
      </c>
      <c r="AU43" s="126" cm="1">
        <f t="array" ref="AU43">(AT43*(1+'Drifted Weights'!AT43))/SUMPRODUCT('Drifted Weights'!AT$2:AT$49,(1+'Monthly Return'!AT$2:AT$49))</f>
        <v>1.1951532089006294E-2</v>
      </c>
      <c r="AV43" s="126" cm="1">
        <f t="array" ref="AV43">(AU43*(1+'Drifted Weights'!AU43))/SUMPRODUCT('Drifted Weights'!AU$2:AU$49,(1+'Monthly Return'!AU$2:AU$49))</f>
        <v>1.2115141065593249E-2</v>
      </c>
      <c r="AW43" s="126" cm="1">
        <f t="array" ref="AW43">(AV43*(1+'Drifted Weights'!AV43))/SUMPRODUCT('Drifted Weights'!AV$2:AV$49,(1+'Monthly Return'!AV$2:AV$49))</f>
        <v>1.2173154472615714E-2</v>
      </c>
      <c r="AX43" s="126" cm="1">
        <f t="array" ref="AX43">(AW43*(1+'Drifted Weights'!AW43))/SUMPRODUCT('Drifted Weights'!AW$2:AW$49,(1+'Monthly Return'!AW$2:AW$49))</f>
        <v>1.1575170746094286E-2</v>
      </c>
      <c r="AY43" s="123">
        <v>1.2389535835664963E-2</v>
      </c>
      <c r="AZ43" s="126" cm="1">
        <f t="array" ref="AZ43">(AY43*(1+'Drifted Weights'!AY43))/SUMPRODUCT('Drifted Weights'!AY$2:AY$49,(1+'Monthly Return'!AY$2:AY$49))</f>
        <v>1.1680272903403791E-2</v>
      </c>
      <c r="BA43" s="126" cm="1">
        <f t="array" ref="BA43">(AZ43*(1+'Drifted Weights'!AZ43))/SUMPRODUCT('Drifted Weights'!AZ$2:AZ$49,(1+'Monthly Return'!AZ$2:AZ$49))</f>
        <v>1.1849391870559754E-2</v>
      </c>
      <c r="BB43" s="126" cm="1">
        <f t="array" ref="BB43">(BA43*(1+'Drifted Weights'!BA43))/SUMPRODUCT('Drifted Weights'!BA$2:BA$49,(1+'Monthly Return'!BA$2:BA$49))</f>
        <v>1.2548458129577979E-2</v>
      </c>
      <c r="BC43" s="126" cm="1">
        <f t="array" ref="BC43">(BB43*(1+'Drifted Weights'!BB43))/SUMPRODUCT('Drifted Weights'!BB$2:BB$49,(1+'Monthly Return'!BB$2:BB$49))</f>
        <v>1.215270863464093E-2</v>
      </c>
      <c r="BD43" s="123">
        <v>1.2389535835664963E-2</v>
      </c>
    </row>
    <row r="44" spans="1:56">
      <c r="A44" s="124" t="s">
        <v>234</v>
      </c>
      <c r="B44" s="124" t="s">
        <v>235</v>
      </c>
      <c r="C44" s="123">
        <v>1.2049402550456869E-3</v>
      </c>
      <c r="D44" s="126" cm="1">
        <f t="array" ref="D44">(C44*(1+'Drifted Weights'!C44))/SUMPRODUCT('Drifted Weights'!C$2:C$49,(1+'Monthly Return'!C$2:C$49))</f>
        <v>1.2167527869331824E-3</v>
      </c>
      <c r="E44" s="126" cm="1">
        <f t="array" ref="E44">(D44*(1+'Drifted Weights'!D44))/SUMPRODUCT('Drifted Weights'!D$2:D$49,(1+'Monthly Return'!D$2:D$49))</f>
        <v>1.1255111717023987E-3</v>
      </c>
      <c r="F44" s="126" cm="1">
        <f t="array" ref="F44">(E44*(1+'Drifted Weights'!E44))/SUMPRODUCT('Drifted Weights'!E$2:E$49,(1+'Monthly Return'!E$2:E$49))</f>
        <v>1.0813781563684152E-3</v>
      </c>
      <c r="G44" s="126" cm="1">
        <f t="array" ref="G44">(F44*(1+'Drifted Weights'!F44))/SUMPRODUCT('Drifted Weights'!F$2:F$49,(1+'Monthly Return'!F$2:F$49))</f>
        <v>1.1069848643614425E-3</v>
      </c>
      <c r="H44" s="123">
        <v>1.2049402550456869E-3</v>
      </c>
      <c r="I44" s="126" cm="1">
        <f t="array" ref="I44">(H44*(1+'Drifted Weights'!H44))/SUMPRODUCT('Drifted Weights'!H$2:H$49,(1+'Monthly Return'!H$2:H$49))</f>
        <v>1.1856149657149052E-3</v>
      </c>
      <c r="J44" s="126" cm="1">
        <f t="array" ref="J44">(I44*(1+'Drifted Weights'!I44))/SUMPRODUCT('Drifted Weights'!I$2:I$49,(1+'Monthly Return'!I$2:I$49))</f>
        <v>1.1668934430470632E-3</v>
      </c>
      <c r="K44" s="126" cm="1">
        <f t="array" ref="K44">(J44*(1+'Drifted Weights'!J44))/SUMPRODUCT('Drifted Weights'!J$2:J$49,(1+'Monthly Return'!J$2:J$49))</f>
        <v>1.1228649199557614E-3</v>
      </c>
      <c r="L44" s="126" cm="1">
        <f t="array" ref="L44">(K44*(1+'Drifted Weights'!K44))/SUMPRODUCT('Drifted Weights'!K$2:K$49,(1+'Monthly Return'!K$2:K$49))</f>
        <v>1.1373880207629706E-3</v>
      </c>
      <c r="M44" s="126" cm="1">
        <f t="array" ref="M44">(L44*(1+'Drifted Weights'!L44))/SUMPRODUCT('Drifted Weights'!L$2:L$49,(1+'Monthly Return'!L$2:L$49))</f>
        <v>1.0475318197992883E-3</v>
      </c>
      <c r="N44" s="126" cm="1">
        <f t="array" ref="N44">(M44*(1+'Drifted Weights'!M44))/SUMPRODUCT('Drifted Weights'!M$2:M$49,(1+'Monthly Return'!M$2:M$49))</f>
        <v>1.1138138709005936E-3</v>
      </c>
      <c r="O44" s="123">
        <v>1.2049402550456869E-3</v>
      </c>
      <c r="P44" s="126" cm="1">
        <f t="array" ref="P44">(O44*(1+'Drifted Weights'!O44))/SUMPRODUCT('Drifted Weights'!O$2:O$49,(1+'Monthly Return'!O$2:O$49))</f>
        <v>1.2032530683221158E-3</v>
      </c>
      <c r="Q44" s="126" cm="1">
        <f t="array" ref="Q44">(P44*(1+'Drifted Weights'!P44))/SUMPRODUCT('Drifted Weights'!P$2:P$49,(1+'Monthly Return'!P$2:P$49))</f>
        <v>1.2152301522099897E-3</v>
      </c>
      <c r="R44" s="126" cm="1">
        <f t="array" ref="R44">(Q44*(1+'Drifted Weights'!Q44))/SUMPRODUCT('Drifted Weights'!Q$2:Q$49,(1+'Monthly Return'!Q$2:Q$49))</f>
        <v>1.1324869410864993E-3</v>
      </c>
      <c r="S44" s="126" cm="1">
        <f t="array" ref="S44">(R44*(1+'Drifted Weights'!R44))/SUMPRODUCT('Drifted Weights'!R$2:R$49,(1+'Monthly Return'!R$2:R$49))</f>
        <v>1.1161211005983685E-3</v>
      </c>
      <c r="T44" s="123">
        <v>1.2049402550456869E-3</v>
      </c>
      <c r="U44" s="126" cm="1">
        <f t="array" ref="U44">(T44*(1+'Drifted Weights'!T44))/SUMPRODUCT('Drifted Weights'!T$2:T$49,(1+'Monthly Return'!T$2:T$49))</f>
        <v>1.3095452307809545E-3</v>
      </c>
      <c r="V44" s="126" cm="1">
        <f t="array" ref="V44">(U44*(1+'Drifted Weights'!U44))/SUMPRODUCT('Drifted Weights'!U$2:U$49,(1+'Monthly Return'!U$2:U$49))</f>
        <v>1.1103550190618284E-3</v>
      </c>
      <c r="W44" s="126" cm="1">
        <f t="array" ref="W44">(V44*(1+'Drifted Weights'!V44))/SUMPRODUCT('Drifted Weights'!V$2:V$49,(1+'Monthly Return'!V$2:V$49))</f>
        <v>1.2010037546186343E-3</v>
      </c>
      <c r="X44" s="126" cm="1">
        <f t="array" ref="X44">(W44*(1+'Drifted Weights'!W44))/SUMPRODUCT('Drifted Weights'!W$2:W$49,(1+'Monthly Return'!W$2:W$49))</f>
        <v>1.1833749332141492E-3</v>
      </c>
      <c r="Y44" s="126" cm="1">
        <f t="array" ref="Y44">(X44*(1+'Drifted Weights'!X44))/SUMPRODUCT('Drifted Weights'!X$2:X$49,(1+'Monthly Return'!X$2:X$49))</f>
        <v>1.0142209941762289E-3</v>
      </c>
      <c r="Z44" s="126" cm="1">
        <f t="array" ref="Z44">(Y44*(1+'Drifted Weights'!Y44))/SUMPRODUCT('Drifted Weights'!Y$2:Y$49,(1+'Monthly Return'!Y$2:Y$49))</f>
        <v>9.8752986458960218E-4</v>
      </c>
      <c r="AA44" s="123">
        <v>1.2049402550456869E-3</v>
      </c>
      <c r="AB44" s="126" cm="1">
        <f t="array" ref="AB44">(AA44*(1+'Drifted Weights'!AA44))/SUMPRODUCT('Drifted Weights'!AA$2:AA$49,(1+'Monthly Return'!AA$2:AA$49))</f>
        <v>1.1131638937832507E-3</v>
      </c>
      <c r="AC44" s="126" cm="1">
        <f t="array" ref="AC44">(AB44*(1+'Drifted Weights'!AB44))/SUMPRODUCT('Drifted Weights'!AB$2:AB$49,(1+'Monthly Return'!AB$2:AB$49))</f>
        <v>1.1560365015139541E-3</v>
      </c>
      <c r="AD44" s="126" cm="1">
        <f t="array" ref="AD44">(AC44*(1+'Drifted Weights'!AC44))/SUMPRODUCT('Drifted Weights'!AC$2:AC$49,(1+'Monthly Return'!AC$2:AC$49))</f>
        <v>1.1519490296386414E-3</v>
      </c>
      <c r="AE44" s="126" cm="1">
        <f t="array" ref="AE44">(AD44*(1+'Drifted Weights'!AD44))/SUMPRODUCT('Drifted Weights'!AD$2:AD$49,(1+'Monthly Return'!AD$2:AD$49))</f>
        <v>1.0900032019301035E-3</v>
      </c>
      <c r="AF44" s="123">
        <v>1.2049402550456869E-3</v>
      </c>
      <c r="AG44" s="126" cm="1">
        <f t="array" ref="AG44">(AF44*(1+'Drifted Weights'!AF44))/SUMPRODUCT('Drifted Weights'!AF$2:AF$49,(1+'Monthly Return'!AF$2:AF$49))</f>
        <v>1.168592736072641E-3</v>
      </c>
      <c r="AH44" s="126" cm="1">
        <f t="array" ref="AH44">(AG44*(1+'Drifted Weights'!AG44))/SUMPRODUCT('Drifted Weights'!AG$2:AG$49,(1+'Monthly Return'!AG$2:AG$49))</f>
        <v>1.1551605277148962E-3</v>
      </c>
      <c r="AI44" s="126" cm="1">
        <f t="array" ref="AI44">(AH44*(1+'Drifted Weights'!AH44))/SUMPRODUCT('Drifted Weights'!AH$2:AH$49,(1+'Monthly Return'!AH$2:AH$49))</f>
        <v>1.1695724626732973E-3</v>
      </c>
      <c r="AJ44" s="126" cm="1">
        <f t="array" ref="AJ44">(AI44*(1+'Drifted Weights'!AI44))/SUMPRODUCT('Drifted Weights'!AI$2:AI$49,(1+'Monthly Return'!AI$2:AI$49))</f>
        <v>1.1339364870239254E-3</v>
      </c>
      <c r="AK44" s="126" cm="1">
        <f t="array" ref="AK44">(AJ44*(1+'Drifted Weights'!AJ44))/SUMPRODUCT('Drifted Weights'!AJ$2:AJ$49,(1+'Monthly Return'!AJ$2:AJ$49))</f>
        <v>1.1408614235470826E-3</v>
      </c>
      <c r="AL44" s="126" cm="1">
        <f t="array" ref="AL44">(AK44*(1+'Drifted Weights'!AK44))/SUMPRODUCT('Drifted Weights'!AK$2:AK$49,(1+'Monthly Return'!AK$2:AK$49))</f>
        <v>9.8945275975780575E-4</v>
      </c>
      <c r="AM44" s="123">
        <v>1.2049402550456869E-3</v>
      </c>
      <c r="AN44" s="126" cm="1">
        <f t="array" ref="AN44">(AM44*(1+'Drifted Weights'!AM44))/SUMPRODUCT('Drifted Weights'!AM$2:AM$49,(1+'Monthly Return'!AM$2:AM$49))</f>
        <v>1.1909372177911321E-3</v>
      </c>
      <c r="AO44" s="126" cm="1">
        <f t="array" ref="AO44">(AN44*(1+'Drifted Weights'!AN44))/SUMPRODUCT('Drifted Weights'!AN$2:AN$49,(1+'Monthly Return'!AN$2:AN$49))</f>
        <v>1.1462315039765345E-3</v>
      </c>
      <c r="AP44" s="126" cm="1">
        <f t="array" ref="AP44">(AO44*(1+'Drifted Weights'!AO44))/SUMPRODUCT('Drifted Weights'!AO$2:AO$49,(1+'Monthly Return'!AO$2:AO$49))</f>
        <v>1.0877107243851007E-3</v>
      </c>
      <c r="AQ44" s="126" cm="1">
        <f t="array" ref="AQ44">(AP44*(1+'Drifted Weights'!AP44))/SUMPRODUCT('Drifted Weights'!AP$2:AP$49,(1+'Monthly Return'!AP$2:AP$49))</f>
        <v>1.1199154431563237E-3</v>
      </c>
      <c r="AR44" s="123">
        <v>1.2049402550456869E-3</v>
      </c>
      <c r="AS44" s="126" cm="1">
        <f t="array" ref="AS44">(AR44*(1+'Drifted Weights'!AR44))/SUMPRODUCT('Drifted Weights'!AR$2:AR$49,(1+'Monthly Return'!AR$2:AR$49))</f>
        <v>1.2196188232036559E-3</v>
      </c>
      <c r="AT44" s="126" cm="1">
        <f t="array" ref="AT44">(AS44*(1+'Drifted Weights'!AS44))/SUMPRODUCT('Drifted Weights'!AS$2:AS$49,(1+'Monthly Return'!AS$2:AS$49))</f>
        <v>1.1461313306724489E-3</v>
      </c>
      <c r="AU44" s="126" cm="1">
        <f t="array" ref="AU44">(AT44*(1+'Drifted Weights'!AT44))/SUMPRODUCT('Drifted Weights'!AT$2:AT$49,(1+'Monthly Return'!AT$2:AT$49))</f>
        <v>1.1242438832035127E-3</v>
      </c>
      <c r="AV44" s="126" cm="1">
        <f t="array" ref="AV44">(AU44*(1+'Drifted Weights'!AU44))/SUMPRODUCT('Drifted Weights'!AU$2:AU$49,(1+'Monthly Return'!AU$2:AU$49))</f>
        <v>1.1274406600901704E-3</v>
      </c>
      <c r="AW44" s="126" cm="1">
        <f t="array" ref="AW44">(AV44*(1+'Drifted Weights'!AV44))/SUMPRODUCT('Drifted Weights'!AV$2:AV$49,(1+'Monthly Return'!AV$2:AV$49))</f>
        <v>1.1205411103152976E-3</v>
      </c>
      <c r="AX44" s="126" cm="1">
        <f t="array" ref="AX44">(AW44*(1+'Drifted Weights'!AW44))/SUMPRODUCT('Drifted Weights'!AW$2:AW$49,(1+'Monthly Return'!AW$2:AW$49))</f>
        <v>1.0538617095565369E-3</v>
      </c>
      <c r="AY44" s="123">
        <v>1.2049402550456869E-3</v>
      </c>
      <c r="AZ44" s="126" cm="1">
        <f t="array" ref="AZ44">(AY44*(1+'Drifted Weights'!AY44))/SUMPRODUCT('Drifted Weights'!AY$2:AY$49,(1+'Monthly Return'!AY$2:AY$49))</f>
        <v>1.1234113407879774E-3</v>
      </c>
      <c r="BA44" s="126" cm="1">
        <f t="array" ref="BA44">(AZ44*(1+'Drifted Weights'!AZ44))/SUMPRODUCT('Drifted Weights'!AZ$2:AZ$49,(1+'Monthly Return'!AZ$2:AZ$49))</f>
        <v>1.1277847348987993E-3</v>
      </c>
      <c r="BB44" s="126" cm="1">
        <f t="array" ref="BB44">(BA44*(1+'Drifted Weights'!BA44))/SUMPRODUCT('Drifted Weights'!BA$2:BA$49,(1+'Monthly Return'!BA$2:BA$49))</f>
        <v>1.1816644096062103E-3</v>
      </c>
      <c r="BC44" s="126" cm="1">
        <f t="array" ref="BC44">(BB44*(1+'Drifted Weights'!BB44))/SUMPRODUCT('Drifted Weights'!BB$2:BB$49,(1+'Monthly Return'!BB$2:BB$49))</f>
        <v>1.1315505126685886E-3</v>
      </c>
      <c r="BD44" s="123">
        <v>1.2049402550456869E-3</v>
      </c>
    </row>
    <row r="45" spans="1:56">
      <c r="A45" s="124" t="s">
        <v>174</v>
      </c>
      <c r="B45" s="124" t="s">
        <v>175</v>
      </c>
      <c r="C45" s="123">
        <v>2.5367240982144438E-2</v>
      </c>
      <c r="D45" s="126" cm="1">
        <f t="array" ref="D45">(C45*(1+'Drifted Weights'!C45))/SUMPRODUCT('Drifted Weights'!C$2:C$49,(1+'Monthly Return'!C$2:C$49))</f>
        <v>2.6234121460584892E-2</v>
      </c>
      <c r="E45" s="126" cm="1">
        <f t="array" ref="E45">(D45*(1+'Drifted Weights'!D45))/SUMPRODUCT('Drifted Weights'!D$2:D$49,(1+'Monthly Return'!D$2:D$49))</f>
        <v>2.4873238152863048E-2</v>
      </c>
      <c r="F45" s="126" cm="1">
        <f t="array" ref="F45">(E45*(1+'Drifted Weights'!E45))/SUMPRODUCT('Drifted Weights'!E$2:E$49,(1+'Monthly Return'!E$2:E$49))</f>
        <v>2.4464803679288851E-2</v>
      </c>
      <c r="G45" s="126" cm="1">
        <f t="array" ref="G45">(F45*(1+'Drifted Weights'!F45))/SUMPRODUCT('Drifted Weights'!F$2:F$49,(1+'Monthly Return'!F$2:F$49))</f>
        <v>2.5629107629513578E-2</v>
      </c>
      <c r="H45" s="123">
        <v>2.5367240982144438E-2</v>
      </c>
      <c r="I45" s="126" cm="1">
        <f t="array" ref="I45">(H45*(1+'Drifted Weights'!H45))/SUMPRODUCT('Drifted Weights'!H$2:H$49,(1+'Monthly Return'!H$2:H$49))</f>
        <v>2.5562766200395035E-2</v>
      </c>
      <c r="J45" s="126" cm="1">
        <f t="array" ref="J45">(I45*(1+'Drifted Weights'!I45))/SUMPRODUCT('Drifted Weights'!I$2:I$49,(1+'Monthly Return'!I$2:I$49))</f>
        <v>2.5771697127368463E-2</v>
      </c>
      <c r="K45" s="126" cm="1">
        <f t="array" ref="K45">(J45*(1+'Drifted Weights'!J45))/SUMPRODUCT('Drifted Weights'!J$2:J$49,(1+'Monthly Return'!J$2:J$49))</f>
        <v>2.5408765513762113E-2</v>
      </c>
      <c r="L45" s="126" cm="1">
        <f t="array" ref="L45">(K45*(1+'Drifted Weights'!K45))/SUMPRODUCT('Drifted Weights'!K$2:K$49,(1+'Monthly Return'!K$2:K$49))</f>
        <v>2.6361756629408494E-2</v>
      </c>
      <c r="M45" s="126" cm="1">
        <f t="array" ref="M45">(L45*(1+'Drifted Weights'!L45))/SUMPRODUCT('Drifted Weights'!L$2:L$49,(1+'Monthly Return'!L$2:L$49))</f>
        <v>2.4890848483709659E-2</v>
      </c>
      <c r="N45" s="126" cm="1">
        <f t="array" ref="N45">(M45*(1+'Drifted Weights'!M45))/SUMPRODUCT('Drifted Weights'!M$2:M$49,(1+'Monthly Return'!M$2:M$49))</f>
        <v>2.709617667294853E-2</v>
      </c>
      <c r="O45" s="123">
        <v>2.5367240982144438E-2</v>
      </c>
      <c r="P45" s="126" cm="1">
        <f t="array" ref="P45">(O45*(1+'Drifted Weights'!O45))/SUMPRODUCT('Drifted Weights'!O$2:O$49,(1+'Monthly Return'!O$2:O$49))</f>
        <v>2.5943057193849924E-2</v>
      </c>
      <c r="Q45" s="126" cm="1">
        <f t="array" ref="Q45">(P45*(1+'Drifted Weights'!P45))/SUMPRODUCT('Drifted Weights'!P$2:P$49,(1+'Monthly Return'!P$2:P$49))</f>
        <v>2.6848728100414748E-2</v>
      </c>
      <c r="R45" s="126" cm="1">
        <f t="array" ref="R45">(Q45*(1+'Drifted Weights'!Q45))/SUMPRODUCT('Drifted Weights'!Q$2:Q$49,(1+'Monthly Return'!Q$2:Q$49))</f>
        <v>2.566122620792469E-2</v>
      </c>
      <c r="S45" s="126" cm="1">
        <f t="array" ref="S45">(R45*(1+'Drifted Weights'!R45))/SUMPRODUCT('Drifted Weights'!R$2:R$49,(1+'Monthly Return'!R$2:R$49))</f>
        <v>2.5910029311844669E-2</v>
      </c>
      <c r="T45" s="123">
        <v>2.5367240982144438E-2</v>
      </c>
      <c r="U45" s="126" cm="1">
        <f t="array" ref="U45">(T45*(1+'Drifted Weights'!T45))/SUMPRODUCT('Drifted Weights'!T$2:T$49,(1+'Monthly Return'!T$2:T$49))</f>
        <v>2.8234797578749096E-2</v>
      </c>
      <c r="V45" s="126" cm="1">
        <f t="array" ref="V45">(U45*(1+'Drifted Weights'!U45))/SUMPRODUCT('Drifted Weights'!U$2:U$49,(1+'Monthly Return'!U$2:U$49))</f>
        <v>2.4583854467251403E-2</v>
      </c>
      <c r="W45" s="126" cm="1">
        <f t="array" ref="W45">(V45*(1+'Drifted Weights'!V45))/SUMPRODUCT('Drifted Weights'!V$2:V$49,(1+'Monthly Return'!V$2:V$49))</f>
        <v>2.7214354379266923E-2</v>
      </c>
      <c r="X45" s="126" cm="1">
        <f t="array" ref="X45">(W45*(1+'Drifted Weights'!W45))/SUMPRODUCT('Drifted Weights'!W$2:W$49,(1+'Monthly Return'!W$2:W$49))</f>
        <v>2.7511599433774608E-2</v>
      </c>
      <c r="Y45" s="126" cm="1">
        <f t="array" ref="Y45">(X45*(1+'Drifted Weights'!X45))/SUMPRODUCT('Drifted Weights'!X$2:X$49,(1+'Monthly Return'!X$2:X$49))</f>
        <v>2.4199097757367383E-2</v>
      </c>
      <c r="Z45" s="126" cm="1">
        <f t="array" ref="Z45">(Y45*(1+'Drifted Weights'!Y45))/SUMPRODUCT('Drifted Weights'!Y$2:Y$49,(1+'Monthly Return'!Y$2:Y$49))</f>
        <v>2.4107987506183627E-2</v>
      </c>
      <c r="AA45" s="123">
        <v>2.5367240982144438E-2</v>
      </c>
      <c r="AB45" s="126" cm="1">
        <f t="array" ref="AB45">(AA45*(1+'Drifted Weights'!AA45))/SUMPRODUCT('Drifted Weights'!AA$2:AA$49,(1+'Monthly Return'!AA$2:AA$49))</f>
        <v>2.4000665631227429E-2</v>
      </c>
      <c r="AC45" s="126" cm="1">
        <f t="array" ref="AC45">(AB45*(1+'Drifted Weights'!AB45))/SUMPRODUCT('Drifted Weights'!AB$2:AB$49,(1+'Monthly Return'!AB$2:AB$49))</f>
        <v>2.549486925897319E-2</v>
      </c>
      <c r="AD45" s="126" cm="1">
        <f t="array" ref="AD45">(AC45*(1+'Drifted Weights'!AC45))/SUMPRODUCT('Drifted Weights'!AC$2:AC$49,(1+'Monthly Return'!AC$2:AC$49))</f>
        <v>2.6022332812924858E-2</v>
      </c>
      <c r="AE45" s="126" cm="1">
        <f t="array" ref="AE45">(AD45*(1+'Drifted Weights'!AD45))/SUMPRODUCT('Drifted Weights'!AD$2:AD$49,(1+'Monthly Return'!AD$2:AD$49))</f>
        <v>2.5234665608702196E-2</v>
      </c>
      <c r="AF45" s="123">
        <v>2.5367240982144438E-2</v>
      </c>
      <c r="AG45" s="126" cm="1">
        <f t="array" ref="AG45">(AF45*(1+'Drifted Weights'!AF45))/SUMPRODUCT('Drifted Weights'!AF$2:AF$49,(1+'Monthly Return'!AF$2:AF$49))</f>
        <v>2.5195753899489862E-2</v>
      </c>
      <c r="AH45" s="126" cm="1">
        <f t="array" ref="AH45">(AG45*(1+'Drifted Weights'!AG45))/SUMPRODUCT('Drifted Weights'!AG$2:AG$49,(1+'Monthly Return'!AG$2:AG$49))</f>
        <v>2.5503870672665581E-2</v>
      </c>
      <c r="AI45" s="126" cm="1">
        <f t="array" ref="AI45">(AH45*(1+'Drifted Weights'!AH45))/SUMPRODUCT('Drifted Weights'!AH$2:AH$49,(1+'Monthly Return'!AH$2:AH$49))</f>
        <v>2.6450068735445049E-2</v>
      </c>
      <c r="AJ45" s="126" cm="1">
        <f t="array" ref="AJ45">(AI45*(1+'Drifted Weights'!AI45))/SUMPRODUCT('Drifted Weights'!AI$2:AI$49,(1+'Monthly Return'!AI$2:AI$49))</f>
        <v>2.629169506472542E-2</v>
      </c>
      <c r="AK45" s="126" cm="1">
        <f t="array" ref="AK45">(AJ45*(1+'Drifted Weights'!AJ45))/SUMPRODUCT('Drifted Weights'!AJ$2:AJ$49,(1+'Monthly Return'!AJ$2:AJ$49))</f>
        <v>2.7116983898176957E-2</v>
      </c>
      <c r="AL45" s="126" cm="1">
        <f t="array" ref="AL45">(AK45*(1+'Drifted Weights'!AK45))/SUMPRODUCT('Drifted Weights'!AK$2:AK$49,(1+'Monthly Return'!AK$2:AK$49))</f>
        <v>2.4128386176740169E-2</v>
      </c>
      <c r="AM45" s="123">
        <v>2.5367240982144438E-2</v>
      </c>
      <c r="AN45" s="126" cm="1">
        <f t="array" ref="AN45">(AM45*(1+'Drifted Weights'!AM45))/SUMPRODUCT('Drifted Weights'!AM$2:AM$49,(1+'Monthly Return'!AM$2:AM$49))</f>
        <v>2.567751802912395E-2</v>
      </c>
      <c r="AO45" s="126" cm="1">
        <f t="array" ref="AO45">(AN45*(1+'Drifted Weights'!AN45))/SUMPRODUCT('Drifted Weights'!AN$2:AN$49,(1+'Monthly Return'!AN$2:AN$49))</f>
        <v>2.5318061042141956E-2</v>
      </c>
      <c r="AP45" s="126" cm="1">
        <f t="array" ref="AP45">(AO45*(1+'Drifted Weights'!AO45))/SUMPRODUCT('Drifted Weights'!AO$2:AO$49,(1+'Monthly Return'!AO$2:AO$49))</f>
        <v>2.4605523136365888E-2</v>
      </c>
      <c r="AQ45" s="126" cm="1">
        <f t="array" ref="AQ45">(AP45*(1+'Drifted Weights'!AP45))/SUMPRODUCT('Drifted Weights'!AP$2:AP$49,(1+'Monthly Return'!AP$2:AP$49))</f>
        <v>2.5929192290065045E-2</v>
      </c>
      <c r="AR45" s="123">
        <v>2.5367240982144438E-2</v>
      </c>
      <c r="AS45" s="126" cm="1">
        <f t="array" ref="AS45">(AR45*(1+'Drifted Weights'!AR45))/SUMPRODUCT('Drifted Weights'!AR$2:AR$49,(1+'Monthly Return'!AR$2:AR$49))</f>
        <v>2.6295915396409405E-2</v>
      </c>
      <c r="AT45" s="126" cm="1">
        <f t="array" ref="AT45">(AS45*(1+'Drifted Weights'!AS45))/SUMPRODUCT('Drifted Weights'!AS$2:AS$49,(1+'Monthly Return'!AS$2:AS$49))</f>
        <v>2.5330386083149751E-2</v>
      </c>
      <c r="AU45" s="126" cm="1">
        <f t="array" ref="AU45">(AT45*(1+'Drifted Weights'!AT45))/SUMPRODUCT('Drifted Weights'!AT$2:AT$49,(1+'Monthly Return'!AT$2:AT$49))</f>
        <v>2.5446866572691854E-2</v>
      </c>
      <c r="AV45" s="126" cm="1">
        <f t="array" ref="AV45">(AU45*(1+'Drifted Weights'!AU45))/SUMPRODUCT('Drifted Weights'!AU$2:AU$49,(1+'Monthly Return'!AU$2:AU$49))</f>
        <v>2.6139221938434428E-2</v>
      </c>
      <c r="AW45" s="126" cm="1">
        <f t="array" ref="AW45">(AV45*(1+'Drifted Weights'!AV45))/SUMPRODUCT('Drifted Weights'!AV$2:AV$49,(1+'Monthly Return'!AV$2:AV$49))</f>
        <v>2.6628314642970333E-2</v>
      </c>
      <c r="AX45" s="126" cm="1">
        <f t="array" ref="AX45">(AW45*(1+'Drifted Weights'!AW45))/SUMPRODUCT('Drifted Weights'!AW$2:AW$49,(1+'Monthly Return'!AW$2:AW$49))</f>
        <v>2.568185422412992E-2</v>
      </c>
      <c r="AY45" s="123">
        <v>2.5367240982144438E-2</v>
      </c>
      <c r="AZ45" s="126" cm="1">
        <f t="array" ref="AZ45">(AY45*(1+'Drifted Weights'!AY45))/SUMPRODUCT('Drifted Weights'!AY$2:AY$49,(1+'Monthly Return'!AY$2:AY$49))</f>
        <v>2.4221608432649318E-2</v>
      </c>
      <c r="BA45" s="126" cm="1">
        <f t="array" ref="BA45">(AZ45*(1+'Drifted Weights'!AZ45))/SUMPRODUCT('Drifted Weights'!AZ$2:AZ$49,(1+'Monthly Return'!AZ$2:AZ$49))</f>
        <v>2.4876925397957796E-2</v>
      </c>
      <c r="BB45" s="126" cm="1">
        <f t="array" ref="BB45">(BA45*(1+'Drifted Weights'!BA45))/SUMPRODUCT('Drifted Weights'!BA$2:BA$49,(1+'Monthly Return'!BA$2:BA$49))</f>
        <v>2.6683749057122015E-2</v>
      </c>
      <c r="BC45" s="126" cm="1">
        <f t="array" ref="BC45">(BB45*(1+'Drifted Weights'!BB45))/SUMPRODUCT('Drifted Weights'!BB$2:BB$49,(1+'Monthly Return'!BB$2:BB$49))</f>
        <v>2.6202965115170191E-2</v>
      </c>
      <c r="BD45" s="123">
        <v>2.5367240982144438E-2</v>
      </c>
    </row>
    <row r="46" spans="1:56">
      <c r="A46" s="124" t="s">
        <v>241</v>
      </c>
      <c r="B46" s="124" t="s">
        <v>242</v>
      </c>
      <c r="C46" s="123">
        <v>1.6705256256534143E-2</v>
      </c>
      <c r="D46" s="126" cm="1">
        <f t="array" ref="D46">(C46*(1+'Drifted Weights'!C46))/SUMPRODUCT('Drifted Weights'!C$2:C$49,(1+'Monthly Return'!C$2:C$49))</f>
        <v>1.7130185384186227E-2</v>
      </c>
      <c r="E46" s="126" cm="1">
        <f t="array" ref="E46">(D46*(1+'Drifted Weights'!D46))/SUMPRODUCT('Drifted Weights'!D$2:D$49,(1+'Monthly Return'!D$2:D$49))</f>
        <v>1.6097482391011744E-2</v>
      </c>
      <c r="F46" s="126" cm="1">
        <f t="array" ref="F46">(E46*(1+'Drifted Weights'!E46))/SUMPRODUCT('Drifted Weights'!E$2:E$49,(1+'Monthly Return'!E$2:E$49))</f>
        <v>1.5697575773790301E-2</v>
      </c>
      <c r="G46" s="126" cm="1">
        <f t="array" ref="G46">(F46*(1+'Drifted Weights'!F46))/SUMPRODUCT('Drifted Weights'!F$2:F$49,(1+'Monthly Return'!F$2:F$49))</f>
        <v>1.6303907826657204E-2</v>
      </c>
      <c r="H46" s="123">
        <v>1.6705256256534143E-2</v>
      </c>
      <c r="I46" s="126" cm="1">
        <f t="array" ref="I46">(H46*(1+'Drifted Weights'!H46))/SUMPRODUCT('Drifted Weights'!H$2:H$49,(1+'Monthly Return'!H$2:H$49))</f>
        <v>1.6691808208759196E-2</v>
      </c>
      <c r="J46" s="126" cm="1">
        <f t="array" ref="J46">(I46*(1+'Drifted Weights'!I46))/SUMPRODUCT('Drifted Weights'!I$2:I$49,(1+'Monthly Return'!I$2:I$49))</f>
        <v>1.668267295702312E-2</v>
      </c>
      <c r="K46" s="126" cm="1">
        <f t="array" ref="K46">(J46*(1+'Drifted Weights'!J46))/SUMPRODUCT('Drifted Weights'!J$2:J$49,(1+'Monthly Return'!J$2:J$49))</f>
        <v>1.6302000147494989E-2</v>
      </c>
      <c r="L46" s="126" cm="1">
        <f t="array" ref="L46">(K46*(1+'Drifted Weights'!K46))/SUMPRODUCT('Drifted Weights'!K$2:K$49,(1+'Monthly Return'!K$2:K$49))</f>
        <v>1.6763219370443349E-2</v>
      </c>
      <c r="M46" s="126" cm="1">
        <f t="array" ref="M46">(L46*(1+'Drifted Weights'!L46))/SUMPRODUCT('Drifted Weights'!L$2:L$49,(1+'Monthly Return'!L$2:L$49))</f>
        <v>1.5679858871139783E-2</v>
      </c>
      <c r="N46" s="126" cm="1">
        <f t="array" ref="N46">(M46*(1+'Drifted Weights'!M46))/SUMPRODUCT('Drifted Weights'!M$2:M$49,(1+'Monthly Return'!M$2:M$49))</f>
        <v>1.6915688877868828E-2</v>
      </c>
      <c r="O46" s="123">
        <v>1.6705256256534143E-2</v>
      </c>
      <c r="P46" s="126" cm="1">
        <f t="array" ref="P46">(O46*(1+'Drifted Weights'!O46))/SUMPRODUCT('Drifted Weights'!O$2:O$49,(1+'Monthly Return'!O$2:O$49))</f>
        <v>1.6940128139259106E-2</v>
      </c>
      <c r="Q46" s="126" cm="1">
        <f t="array" ref="Q46">(P46*(1+'Drifted Weights'!P46))/SUMPRODUCT('Drifted Weights'!P$2:P$49,(1+'Monthly Return'!P$2:P$49))</f>
        <v>1.7377663477154512E-2</v>
      </c>
      <c r="R46" s="126" cm="1">
        <f t="array" ref="R46">(Q46*(1+'Drifted Weights'!Q46))/SUMPRODUCT('Drifted Weights'!Q$2:Q$49,(1+'Monthly Return'!Q$2:Q$49))</f>
        <v>1.6455868188178149E-2</v>
      </c>
      <c r="S46" s="126" cm="1">
        <f t="array" ref="S46">(R46*(1+'Drifted Weights'!R46))/SUMPRODUCT('Drifted Weights'!R$2:R$49,(1+'Monthly Return'!R$2:R$49))</f>
        <v>1.6466294890696103E-2</v>
      </c>
      <c r="T46" s="123">
        <v>1.6705256256534143E-2</v>
      </c>
      <c r="U46" s="126" cm="1">
        <f t="array" ref="U46">(T46*(1+'Drifted Weights'!T46))/SUMPRODUCT('Drifted Weights'!T$2:T$49,(1+'Monthly Return'!T$2:T$49))</f>
        <v>1.8436573816112883E-2</v>
      </c>
      <c r="V46" s="126" cm="1">
        <f t="array" ref="V46">(U46*(1+'Drifted Weights'!U46))/SUMPRODUCT('Drifted Weights'!U$2:U$49,(1+'Monthly Return'!U$2:U$49))</f>
        <v>1.5899636821626512E-2</v>
      </c>
      <c r="W46" s="126" cm="1">
        <f t="array" ref="W46">(V46*(1+'Drifted Weights'!V46))/SUMPRODUCT('Drifted Weights'!V$2:V$49,(1+'Monthly Return'!V$2:V$49))</f>
        <v>1.7451733039560872E-2</v>
      </c>
      <c r="X46" s="126" cm="1">
        <f t="array" ref="X46">(W46*(1+'Drifted Weights'!W46))/SUMPRODUCT('Drifted Weights'!W$2:W$49,(1+'Monthly Return'!W$2:W$49))</f>
        <v>1.7474674743394734E-2</v>
      </c>
      <c r="Y46" s="126" cm="1">
        <f t="array" ref="Y46">(X46*(1+'Drifted Weights'!X46))/SUMPRODUCT('Drifted Weights'!X$2:X$49,(1+'Monthly Return'!X$2:X$49))</f>
        <v>1.5220513702540605E-2</v>
      </c>
      <c r="Z46" s="126" cm="1">
        <f t="array" ref="Z46">(Y46*(1+'Drifted Weights'!Y46))/SUMPRODUCT('Drifted Weights'!Y$2:Y$49,(1+'Monthly Return'!Y$2:Y$49))</f>
        <v>1.5030280646183912E-2</v>
      </c>
      <c r="AA46" s="123">
        <v>1.6705256256534143E-2</v>
      </c>
      <c r="AB46" s="126" cm="1">
        <f t="array" ref="AB46">(AA46*(1+'Drifted Weights'!AA46))/SUMPRODUCT('Drifted Weights'!AA$2:AA$49,(1+'Monthly Return'!AA$2:AA$49))</f>
        <v>1.5671797975948934E-2</v>
      </c>
      <c r="AC46" s="126" cm="1">
        <f t="array" ref="AC46">(AB46*(1+'Drifted Weights'!AB46))/SUMPRODUCT('Drifted Weights'!AB$2:AB$49,(1+'Monthly Return'!AB$2:AB$49))</f>
        <v>1.6512068510437815E-2</v>
      </c>
      <c r="AD46" s="126" cm="1">
        <f t="array" ref="AD46">(AC46*(1+'Drifted Weights'!AC46))/SUMPRODUCT('Drifted Weights'!AC$2:AC$49,(1+'Monthly Return'!AC$2:AC$49))</f>
        <v>1.6706057312420357E-2</v>
      </c>
      <c r="AE46" s="126" cm="1">
        <f t="array" ref="AE46">(AD46*(1+'Drifted Weights'!AD46))/SUMPRODUCT('Drifted Weights'!AD$2:AD$49,(1+'Monthly Return'!AD$2:AD$49))</f>
        <v>1.6053284086513103E-2</v>
      </c>
      <c r="AF46" s="123">
        <v>1.6705256256534143E-2</v>
      </c>
      <c r="AG46" s="126" cm="1">
        <f t="array" ref="AG46">(AF46*(1+'Drifted Weights'!AF46))/SUMPRODUCT('Drifted Weights'!AF$2:AF$49,(1+'Monthly Return'!AF$2:AF$49))</f>
        <v>1.6452158912241756E-2</v>
      </c>
      <c r="AH46" s="126" cm="1">
        <f t="array" ref="AH46">(AG46*(1+'Drifted Weights'!AG46))/SUMPRODUCT('Drifted Weights'!AG$2:AG$49,(1+'Monthly Return'!AG$2:AG$49))</f>
        <v>1.651131942759199E-2</v>
      </c>
      <c r="AI46" s="126" cm="1">
        <f t="array" ref="AI46">(AH46*(1+'Drifted Weights'!AH46))/SUMPRODUCT('Drifted Weights'!AH$2:AH$49,(1+'Monthly Return'!AH$2:AH$49))</f>
        <v>1.6973734394535062E-2</v>
      </c>
      <c r="AJ46" s="126" cm="1">
        <f t="array" ref="AJ46">(AI46*(1+'Drifted Weights'!AI46))/SUMPRODUCT('Drifted Weights'!AI$2:AI$49,(1+'Monthly Return'!AI$2:AI$49))</f>
        <v>1.6716336003356161E-2</v>
      </c>
      <c r="AK46" s="126" cm="1">
        <f t="array" ref="AK46">(AJ46*(1+'Drifted Weights'!AJ46))/SUMPRODUCT('Drifted Weights'!AJ$2:AJ$49,(1+'Monthly Return'!AJ$2:AJ$49))</f>
        <v>1.708019700920068E-2</v>
      </c>
      <c r="AL46" s="126" cm="1">
        <f t="array" ref="AL46">(AK46*(1+'Drifted Weights'!AK46))/SUMPRODUCT('Drifted Weights'!AK$2:AK$49,(1+'Monthly Return'!AK$2:AK$49))</f>
        <v>1.5049256887133138E-2</v>
      </c>
      <c r="AM46" s="123">
        <v>1.6705256256534143E-2</v>
      </c>
      <c r="AN46" s="126" cm="1">
        <f t="array" ref="AN46">(AM46*(1+'Drifted Weights'!AM46))/SUMPRODUCT('Drifted Weights'!AM$2:AM$49,(1+'Monthly Return'!AM$2:AM$49))</f>
        <v>1.6766738108822902E-2</v>
      </c>
      <c r="AO46" s="126" cm="1">
        <f t="array" ref="AO46">(AN46*(1+'Drifted Weights'!AN46))/SUMPRODUCT('Drifted Weights'!AN$2:AN$49,(1+'Monthly Return'!AN$2:AN$49))</f>
        <v>1.638839696061889E-2</v>
      </c>
      <c r="AP46" s="126" cm="1">
        <f t="array" ref="AP46">(AO46*(1+'Drifted Weights'!AO46))/SUMPRODUCT('Drifted Weights'!AO$2:AO$49,(1+'Monthly Return'!AO$2:AO$49))</f>
        <v>1.5788458366148065E-2</v>
      </c>
      <c r="AQ46" s="126" cm="1">
        <f t="array" ref="AQ46">(AP46*(1+'Drifted Weights'!AP46))/SUMPRODUCT('Drifted Weights'!AP$2:AP$49,(1+'Monthly Return'!AP$2:AP$49))</f>
        <v>1.6494634365860631E-2</v>
      </c>
      <c r="AR46" s="123">
        <v>1.6705256256534143E-2</v>
      </c>
      <c r="AS46" s="126" cm="1">
        <f t="array" ref="AS46">(AR46*(1+'Drifted Weights'!AR46))/SUMPRODUCT('Drifted Weights'!AR$2:AR$49,(1+'Monthly Return'!AR$2:AR$49))</f>
        <v>1.7170535185031772E-2</v>
      </c>
      <c r="AT46" s="126" cm="1">
        <f t="array" ref="AT46">(AS46*(1+'Drifted Weights'!AS46))/SUMPRODUCT('Drifted Weights'!AS$2:AS$49,(1+'Monthly Return'!AS$2:AS$49))</f>
        <v>1.6393002993475236E-2</v>
      </c>
      <c r="AU46" s="126" cm="1">
        <f t="array" ref="AU46">(AT46*(1+'Drifted Weights'!AT46))/SUMPRODUCT('Drifted Weights'!AT$2:AT$49,(1+'Monthly Return'!AT$2:AT$49))</f>
        <v>1.6324837243095424E-2</v>
      </c>
      <c r="AV46" s="126" cm="1">
        <f t="array" ref="AV46">(AU46*(1+'Drifted Weights'!AU46))/SUMPRODUCT('Drifted Weights'!AU$2:AU$49,(1+'Monthly Return'!AU$2:AU$49))</f>
        <v>1.6619830123725574E-2</v>
      </c>
      <c r="AW46" s="126" cm="1">
        <f t="array" ref="AW46">(AV46*(1+'Drifted Weights'!AV46))/SUMPRODUCT('Drifted Weights'!AV$2:AV$49,(1+'Monthly Return'!AV$2:AV$49))</f>
        <v>1.6773739462678326E-2</v>
      </c>
      <c r="AX46" s="126" cm="1">
        <f t="array" ref="AX46">(AW46*(1+'Drifted Weights'!AW46))/SUMPRODUCT('Drifted Weights'!AW$2:AW$49,(1+'Monthly Return'!AW$2:AW$49))</f>
        <v>1.6022256224036767E-2</v>
      </c>
      <c r="AY46" s="123">
        <v>1.6705256256534143E-2</v>
      </c>
      <c r="AZ46" s="126" cm="1">
        <f t="array" ref="AZ46">(AY46*(1+'Drifted Weights'!AY46))/SUMPRODUCT('Drifted Weights'!AY$2:AY$49,(1+'Monthly Return'!AY$2:AY$49))</f>
        <v>1.5816067764184261E-2</v>
      </c>
      <c r="BA46" s="126" cm="1">
        <f t="array" ref="BA46">(AZ46*(1+'Drifted Weights'!AZ46))/SUMPRODUCT('Drifted Weights'!AZ$2:AZ$49,(1+'Monthly Return'!AZ$2:AZ$49))</f>
        <v>1.6110661980022891E-2</v>
      </c>
      <c r="BB46" s="126" cm="1">
        <f t="array" ref="BB46">(BA46*(1+'Drifted Weights'!BA46))/SUMPRODUCT('Drifted Weights'!BA$2:BA$49,(1+'Monthly Return'!BA$2:BA$49))</f>
        <v>1.7132976642883772E-2</v>
      </c>
      <c r="BC46" s="126" cm="1">
        <f t="array" ref="BC46">(BB46*(1+'Drifted Weights'!BB46))/SUMPRODUCT('Drifted Weights'!BB$2:BB$49,(1+'Monthly Return'!BB$2:BB$49))</f>
        <v>1.6667768535149841E-2</v>
      </c>
      <c r="BD46" s="123">
        <v>1.6705256256534143E-2</v>
      </c>
    </row>
    <row r="47" spans="1:56">
      <c r="A47" s="124" t="s">
        <v>135</v>
      </c>
      <c r="B47" s="124" t="s">
        <v>136</v>
      </c>
      <c r="C47" s="123">
        <v>2.3295511597549952E-2</v>
      </c>
      <c r="D47" s="126" cm="1">
        <f t="array" ref="D47">(C47*(1+'Drifted Weights'!C47))/SUMPRODUCT('Drifted Weights'!C$2:C$49,(1+'Monthly Return'!C$2:C$49))</f>
        <v>2.4042917921802954E-2</v>
      </c>
      <c r="E47" s="126" cm="1">
        <f t="array" ref="E47">(D47*(1+'Drifted Weights'!D47))/SUMPRODUCT('Drifted Weights'!D$2:D$49,(1+'Monthly Return'!D$2:D$49))</f>
        <v>2.2747029189954533E-2</v>
      </c>
      <c r="F47" s="126" cm="1">
        <f t="array" ref="F47">(E47*(1+'Drifted Weights'!E47))/SUMPRODUCT('Drifted Weights'!E$2:E$49,(1+'Monthly Return'!E$2:E$49))</f>
        <v>2.2327092194824476E-2</v>
      </c>
      <c r="G47" s="126" cm="1">
        <f t="array" ref="G47">(F47*(1+'Drifted Weights'!F47))/SUMPRODUCT('Drifted Weights'!F$2:F$49,(1+'Monthly Return'!F$2:F$49))</f>
        <v>2.3340854054562554E-2</v>
      </c>
      <c r="H47" s="123">
        <v>2.3295511597549952E-2</v>
      </c>
      <c r="I47" s="126" cm="1">
        <f t="array" ref="I47">(H47*(1+'Drifted Weights'!H47))/SUMPRODUCT('Drifted Weights'!H$2:H$49,(1+'Monthly Return'!H$2:H$49))</f>
        <v>2.3427637572454616E-2</v>
      </c>
      <c r="J47" s="126" cm="1">
        <f t="array" ref="J47">(I47*(1+'Drifted Weights'!I47))/SUMPRODUCT('Drifted Weights'!I$2:I$49,(1+'Monthly Return'!I$2:I$49))</f>
        <v>2.3569944695607883E-2</v>
      </c>
      <c r="K47" s="126" cm="1">
        <f t="array" ref="K47">(J47*(1+'Drifted Weights'!J47))/SUMPRODUCT('Drifted Weights'!J$2:J$49,(1+'Monthly Return'!J$2:J$49))</f>
        <v>2.3188140503117644E-2</v>
      </c>
      <c r="L47" s="126" cm="1">
        <f t="array" ref="L47">(K47*(1+'Drifted Weights'!K47))/SUMPRODUCT('Drifted Weights'!K$2:K$49,(1+'Monthly Return'!K$2:K$49))</f>
        <v>2.4005744325009473E-2</v>
      </c>
      <c r="M47" s="126" cm="1">
        <f t="array" ref="M47">(L47*(1+'Drifted Weights'!L47))/SUMPRODUCT('Drifted Weights'!L$2:L$49,(1+'Monthly Return'!L$2:L$49))</f>
        <v>2.2614264251063505E-2</v>
      </c>
      <c r="N47" s="126" cm="1">
        <f t="array" ref="N47">(M47*(1+'Drifted Weights'!M47))/SUMPRODUCT('Drifted Weights'!M$2:M$49,(1+'Monthly Return'!M$2:M$49))</f>
        <v>2.4563203594279586E-2</v>
      </c>
      <c r="O47" s="123">
        <v>2.3295511597549952E-2</v>
      </c>
      <c r="P47" s="126" cm="1">
        <f t="array" ref="P47">(O47*(1+'Drifted Weights'!O47))/SUMPRODUCT('Drifted Weights'!O$2:O$49,(1+'Monthly Return'!O$2:O$49))</f>
        <v>2.377616478179052E-2</v>
      </c>
      <c r="Q47" s="126" cm="1">
        <f t="array" ref="Q47">(P47*(1+'Drifted Weights'!P47))/SUMPRODUCT('Drifted Weights'!P$2:P$49,(1+'Monthly Return'!P$2:P$49))</f>
        <v>2.4554218889179226E-2</v>
      </c>
      <c r="R47" s="126" cm="1">
        <f t="array" ref="R47">(Q47*(1+'Drifted Weights'!Q47))/SUMPRODUCT('Drifted Weights'!Q$2:Q$49,(1+'Monthly Return'!Q$2:Q$49))</f>
        <v>2.3415761600176752E-2</v>
      </c>
      <c r="S47" s="126" cm="1">
        <f t="array" ref="S47">(R47*(1+'Drifted Weights'!R47))/SUMPRODUCT('Drifted Weights'!R$2:R$49,(1+'Monthly Return'!R$2:R$49))</f>
        <v>2.3591032582078314E-2</v>
      </c>
      <c r="T47" s="123">
        <v>2.3295511597549952E-2</v>
      </c>
      <c r="U47" s="126" cm="1">
        <f t="array" ref="U47">(T47*(1+'Drifted Weights'!T47))/SUMPRODUCT('Drifted Weights'!T$2:T$49,(1+'Monthly Return'!T$2:T$49))</f>
        <v>2.5876487678251771E-2</v>
      </c>
      <c r="V47" s="126" cm="1">
        <f t="array" ref="V47">(U47*(1+'Drifted Weights'!U47))/SUMPRODUCT('Drifted Weights'!U$2:U$49,(1+'Monthly Return'!U$2:U$49))</f>
        <v>2.2478814540152766E-2</v>
      </c>
      <c r="W47" s="126" cm="1">
        <f t="array" ref="W47">(V47*(1+'Drifted Weights'!V47))/SUMPRODUCT('Drifted Weights'!V$2:V$49,(1+'Monthly Return'!V$2:V$49))</f>
        <v>2.4832947712121627E-2</v>
      </c>
      <c r="X47" s="126" cm="1">
        <f t="array" ref="X47">(W47*(1+'Drifted Weights'!W47))/SUMPRODUCT('Drifted Weights'!W$2:W$49,(1+'Monthly Return'!W$2:W$49))</f>
        <v>2.5045982771294942E-2</v>
      </c>
      <c r="Y47" s="126" cm="1">
        <f t="array" ref="Y47">(X47*(1+'Drifted Weights'!X47))/SUMPRODUCT('Drifted Weights'!X$2:X$49,(1+'Monthly Return'!X$2:X$49))</f>
        <v>2.1977486734618721E-2</v>
      </c>
      <c r="Z47" s="126" cm="1">
        <f t="array" ref="Z47">(Y47*(1+'Drifted Weights'!Y47))/SUMPRODUCT('Drifted Weights'!Y$2:Y$49,(1+'Monthly Return'!Y$2:Y$49))</f>
        <v>2.1847248582141623E-2</v>
      </c>
      <c r="AA47" s="123">
        <v>2.3295511597549952E-2</v>
      </c>
      <c r="AB47" s="126" cm="1">
        <f t="array" ref="AB47">(AA47*(1+'Drifted Weights'!AA47))/SUMPRODUCT('Drifted Weights'!AA$2:AA$49,(1+'Monthly Return'!AA$2:AA$49))</f>
        <v>2.1996011366617073E-2</v>
      </c>
      <c r="AC47" s="126" cm="1">
        <f t="array" ref="AC47">(AB47*(1+'Drifted Weights'!AB47))/SUMPRODUCT('Drifted Weights'!AB$2:AB$49,(1+'Monthly Return'!AB$2:AB$49))</f>
        <v>2.3319669979256795E-2</v>
      </c>
      <c r="AD47" s="126" cm="1">
        <f t="array" ref="AD47">(AC47*(1+'Drifted Weights'!AC47))/SUMPRODUCT('Drifted Weights'!AC$2:AC$49,(1+'Monthly Return'!AC$2:AC$49))</f>
        <v>2.3751643604999626E-2</v>
      </c>
      <c r="AE47" s="126" cm="1">
        <f t="array" ref="AE47">(AD47*(1+'Drifted Weights'!AD47))/SUMPRODUCT('Drifted Weights'!AD$2:AD$49,(1+'Monthly Return'!AD$2:AD$49))</f>
        <v>2.2981733982197897E-2</v>
      </c>
      <c r="AF47" s="123">
        <v>2.3295511597549952E-2</v>
      </c>
      <c r="AG47" s="126" cm="1">
        <f t="array" ref="AG47">(AF47*(1+'Drifted Weights'!AF47))/SUMPRODUCT('Drifted Weights'!AF$2:AF$49,(1+'Monthly Return'!AF$2:AF$49))</f>
        <v>2.3091279953610294E-2</v>
      </c>
      <c r="AH47" s="126" cm="1">
        <f t="array" ref="AH47">(AG47*(1+'Drifted Weights'!AG47))/SUMPRODUCT('Drifted Weights'!AG$2:AG$49,(1+'Monthly Return'!AG$2:AG$49))</f>
        <v>2.332568093054329E-2</v>
      </c>
      <c r="AI47" s="126" cm="1">
        <f t="array" ref="AI47">(AH47*(1+'Drifted Weights'!AH47))/SUMPRODUCT('Drifted Weights'!AH$2:AH$49,(1+'Monthly Return'!AH$2:AH$49))</f>
        <v>2.4139685484473022E-2</v>
      </c>
      <c r="AJ47" s="126" cm="1">
        <f t="array" ref="AJ47">(AI47*(1+'Drifted Weights'!AI47))/SUMPRODUCT('Drifted Weights'!AI$2:AI$49,(1+'Monthly Return'!AI$2:AI$49))</f>
        <v>2.394113614342798E-2</v>
      </c>
      <c r="AK47" s="126" cm="1">
        <f t="array" ref="AK47">(AJ47*(1+'Drifted Weights'!AJ47))/SUMPRODUCT('Drifted Weights'!AJ$2:AJ$49,(1+'Monthly Return'!AJ$2:AJ$49))</f>
        <v>2.4636087007701261E-2</v>
      </c>
      <c r="AL47" s="126" cm="1">
        <f t="array" ref="AL47">(AK47*(1+'Drifted Weights'!AK47))/SUMPRODUCT('Drifted Weights'!AK$2:AK$49,(1+'Monthly Return'!AK$2:AK$49))</f>
        <v>2.1867964388170107E-2</v>
      </c>
      <c r="AM47" s="123">
        <v>2.3295511597549952E-2</v>
      </c>
      <c r="AN47" s="126" cm="1">
        <f t="array" ref="AN47">(AM47*(1+'Drifted Weights'!AM47))/SUMPRODUCT('Drifted Weights'!AM$2:AM$49,(1+'Monthly Return'!AM$2:AM$49))</f>
        <v>2.3532804761058637E-2</v>
      </c>
      <c r="AO47" s="126" cm="1">
        <f t="array" ref="AO47">(AN47*(1+'Drifted Weights'!AN47))/SUMPRODUCT('Drifted Weights'!AN$2:AN$49,(1+'Monthly Return'!AN$2:AN$49))</f>
        <v>2.3154852661221314E-2</v>
      </c>
      <c r="AP47" s="126" cm="1">
        <f t="array" ref="AP47">(AO47*(1+'Drifted Weights'!AO47))/SUMPRODUCT('Drifted Weights'!AO$2:AO$49,(1+'Monthly Return'!AO$2:AO$49))</f>
        <v>2.2455717857306556E-2</v>
      </c>
      <c r="AQ47" s="126" cm="1">
        <f t="array" ref="AQ47">(AP47*(1+'Drifted Weights'!AP47))/SUMPRODUCT('Drifted Weights'!AP$2:AP$49,(1+'Monthly Return'!AP$2:AP$49))</f>
        <v>2.3614086178233344E-2</v>
      </c>
      <c r="AR47" s="123">
        <v>2.3295511597549952E-2</v>
      </c>
      <c r="AS47" s="126" cm="1">
        <f t="array" ref="AS47">(AR47*(1+'Drifted Weights'!AR47))/SUMPRODUCT('Drifted Weights'!AR$2:AR$49,(1+'Monthly Return'!AR$2:AR$49))</f>
        <v>2.4099550522567806E-2</v>
      </c>
      <c r="AT47" s="126" cm="1">
        <f t="array" ref="AT47">(AS47*(1+'Drifted Weights'!AS47))/SUMPRODUCT('Drifted Weights'!AS$2:AS$49,(1+'Monthly Return'!AS$2:AS$49))</f>
        <v>2.3164985531925374E-2</v>
      </c>
      <c r="AU47" s="126" cm="1">
        <f t="array" ref="AU47">(AT47*(1+'Drifted Weights'!AT47))/SUMPRODUCT('Drifted Weights'!AT$2:AT$49,(1+'Monthly Return'!AT$2:AT$49))</f>
        <v>2.3222361318010563E-2</v>
      </c>
      <c r="AV47" s="126" cm="1">
        <f t="array" ref="AV47">(AU47*(1+'Drifted Weights'!AU47))/SUMPRODUCT('Drifted Weights'!AU$2:AU$49,(1+'Monthly Return'!AU$2:AU$49))</f>
        <v>2.3802445626942295E-2</v>
      </c>
      <c r="AW47" s="126" cm="1">
        <f t="array" ref="AW47">(AV47*(1+'Drifted Weights'!AV47))/SUMPRODUCT('Drifted Weights'!AV$2:AV$49,(1+'Monthly Return'!AV$2:AV$49))</f>
        <v>2.4192596401587399E-2</v>
      </c>
      <c r="AX47" s="126" cm="1">
        <f t="array" ref="AX47">(AW47*(1+'Drifted Weights'!AW47))/SUMPRODUCT('Drifted Weights'!AW$2:AW$49,(1+'Monthly Return'!AW$2:AW$49))</f>
        <v>2.3277351831040755E-2</v>
      </c>
      <c r="AY47" s="123">
        <v>2.3295511597549952E-2</v>
      </c>
      <c r="AZ47" s="126" cm="1">
        <f t="array" ref="AZ47">(AY47*(1+'Drifted Weights'!AY47))/SUMPRODUCT('Drifted Weights'!AY$2:AY$49,(1+'Monthly Return'!AY$2:AY$49))</f>
        <v>2.2198499932814374E-2</v>
      </c>
      <c r="BA47" s="126" cm="1">
        <f t="array" ref="BA47">(AZ47*(1+'Drifted Weights'!AZ47))/SUMPRODUCT('Drifted Weights'!AZ$2:AZ$49,(1+'Monthly Return'!AZ$2:AZ$49))</f>
        <v>2.2754047370340896E-2</v>
      </c>
      <c r="BB47" s="126" cm="1">
        <f t="array" ref="BB47">(BA47*(1+'Drifted Weights'!BA47))/SUMPRODUCT('Drifted Weights'!BA$2:BA$49,(1+'Monthly Return'!BA$2:BA$49))</f>
        <v>2.4356130557114421E-2</v>
      </c>
      <c r="BC47" s="126" cm="1">
        <f t="array" ref="BC47">(BB47*(1+'Drifted Weights'!BB47))/SUMPRODUCT('Drifted Weights'!BB$2:BB$49,(1+'Monthly Return'!BB$2:BB$49))</f>
        <v>2.3863061878264469E-2</v>
      </c>
      <c r="BD47" s="123">
        <v>2.3295511597549952E-2</v>
      </c>
    </row>
    <row r="48" spans="1:56">
      <c r="A48" s="124" t="s">
        <v>250</v>
      </c>
      <c r="B48" s="124" t="s">
        <v>251</v>
      </c>
      <c r="C48" s="123">
        <v>1.6065870067275823E-2</v>
      </c>
      <c r="D48" s="126" cm="1">
        <f t="array" ref="D48">(C48*(1+'Drifted Weights'!C48))/SUMPRODUCT('Drifted Weights'!C$2:C$49,(1+'Monthly Return'!C$2:C$49))</f>
        <v>1.6464174707955564E-2</v>
      </c>
      <c r="E48" s="126" cm="1">
        <f t="array" ref="E48">(D48*(1+'Drifted Weights'!D48))/SUMPRODUCT('Drifted Weights'!D$2:D$49,(1+'Monthly Return'!D$2:D$49))</f>
        <v>1.5461491823538488E-2</v>
      </c>
      <c r="F48" s="126" cm="1">
        <f t="array" ref="F48">(E48*(1+'Drifted Weights'!E48))/SUMPRODUCT('Drifted Weights'!E$2:E$49,(1+'Monthly Return'!E$2:E$49))</f>
        <v>1.5067947835892898E-2</v>
      </c>
      <c r="G48" s="126" cm="1">
        <f t="array" ref="G48">(F48*(1+'Drifted Weights'!F48))/SUMPRODUCT('Drifted Weights'!F$2:F$49,(1+'Monthly Return'!F$2:F$49))</f>
        <v>1.5640258616532902E-2</v>
      </c>
      <c r="H48" s="123">
        <v>1.6065870067275823E-2</v>
      </c>
      <c r="I48" s="126" cm="1">
        <f t="array" ref="I48">(H48*(1+'Drifted Weights'!H48))/SUMPRODUCT('Drifted Weights'!H$2:H$49,(1+'Monthly Return'!H$2:H$49))</f>
        <v>1.6042841357361847E-2</v>
      </c>
      <c r="J48" s="126" cm="1">
        <f t="array" ref="J48">(I48*(1+'Drifted Weights'!I48))/SUMPRODUCT('Drifted Weights'!I$2:I$49,(1+'Monthly Return'!I$2:I$49))</f>
        <v>1.6023826540404146E-2</v>
      </c>
      <c r="K48" s="126" cm="1">
        <f t="array" ref="K48">(J48*(1+'Drifted Weights'!J48))/SUMPRODUCT('Drifted Weights'!J$2:J$49,(1+'Monthly Return'!J$2:J$49))</f>
        <v>1.5648040526999134E-2</v>
      </c>
      <c r="L48" s="126" cm="1">
        <f t="array" ref="L48">(K48*(1+'Drifted Weights'!K48))/SUMPRODUCT('Drifted Weights'!K$2:K$49,(1+'Monthly Return'!K$2:K$49))</f>
        <v>1.6080403886302795E-2</v>
      </c>
      <c r="M48" s="126" cm="1">
        <f t="array" ref="M48">(L48*(1+'Drifted Weights'!L48))/SUMPRODUCT('Drifted Weights'!L$2:L$49,(1+'Monthly Return'!L$2:L$49))</f>
        <v>1.5031070843565839E-2</v>
      </c>
      <c r="N48" s="126" cm="1">
        <f t="array" ref="N48">(M48*(1+'Drifted Weights'!M48))/SUMPRODUCT('Drifted Weights'!M$2:M$49,(1+'Monthly Return'!M$2:M$49))</f>
        <v>1.6205407534653569E-2</v>
      </c>
      <c r="O48" s="123">
        <v>1.6065870067275823E-2</v>
      </c>
      <c r="P48" s="126" cm="1">
        <f t="array" ref="P48">(O48*(1+'Drifted Weights'!O48))/SUMPRODUCT('Drifted Weights'!O$2:O$49,(1+'Monthly Return'!O$2:O$49))</f>
        <v>1.6281506767427525E-2</v>
      </c>
      <c r="Q48" s="126" cm="1">
        <f t="array" ref="Q48">(P48*(1+'Drifted Weights'!P48))/SUMPRODUCT('Drifted Weights'!P$2:P$49,(1+'Monthly Return'!P$2:P$49))</f>
        <v>1.669121393860468E-2</v>
      </c>
      <c r="R48" s="126" cm="1">
        <f t="array" ref="R48">(Q48*(1+'Drifted Weights'!Q48))/SUMPRODUCT('Drifted Weights'!Q$2:Q$49,(1+'Monthly Return'!Q$2:Q$49))</f>
        <v>1.5795166671938254E-2</v>
      </c>
      <c r="S48" s="126" cm="1">
        <f t="array" ref="S48">(R48*(1+'Drifted Weights'!R48))/SUMPRODUCT('Drifted Weights'!R$2:R$49,(1+'Monthly Return'!R$2:R$49))</f>
        <v>1.5794901298889177E-2</v>
      </c>
      <c r="T48" s="123">
        <v>1.6065870067275823E-2</v>
      </c>
      <c r="U48" s="126" cm="1">
        <f t="array" ref="U48">(T48*(1+'Drifted Weights'!T48))/SUMPRODUCT('Drifted Weights'!T$2:T$49,(1+'Monthly Return'!T$2:T$49))</f>
        <v>1.7719771591311436E-2</v>
      </c>
      <c r="V48" s="126" cm="1">
        <f t="array" ref="V48">(U48*(1+'Drifted Weights'!U48))/SUMPRODUCT('Drifted Weights'!U$2:U$49,(1+'Monthly Return'!U$2:U$49))</f>
        <v>1.5270713591707421E-2</v>
      </c>
      <c r="W48" s="126" cm="1">
        <f t="array" ref="W48">(V48*(1+'Drifted Weights'!V48))/SUMPRODUCT('Drifted Weights'!V$2:V$49,(1+'Monthly Return'!V$2:V$49))</f>
        <v>1.6751038706996461E-2</v>
      </c>
      <c r="X48" s="126" cm="1">
        <f t="array" ref="X48">(W48*(1+'Drifted Weights'!W48))/SUMPRODUCT('Drifted Weights'!W$2:W$49,(1+'Monthly Return'!W$2:W$49))</f>
        <v>1.6761508092747453E-2</v>
      </c>
      <c r="Y48" s="126" cm="1">
        <f t="array" ref="Y48">(X48*(1+'Drifted Weights'!X48))/SUMPRODUCT('Drifted Weights'!X$2:X$49,(1+'Monthly Return'!X$2:X$49))</f>
        <v>1.4589109664506642E-2</v>
      </c>
      <c r="Z48" s="126" cm="1">
        <f t="array" ref="Z48">(Y48*(1+'Drifted Weights'!Y48))/SUMPRODUCT('Drifted Weights'!Y$2:Y$49,(1+'Monthly Return'!Y$2:Y$49))</f>
        <v>1.439780807528979E-2</v>
      </c>
      <c r="AA48" s="123">
        <v>1.6065870067275823E-2</v>
      </c>
      <c r="AB48" s="126" cm="1">
        <f t="array" ref="AB48">(AA48*(1+'Drifted Weights'!AA48))/SUMPRODUCT('Drifted Weights'!AA$2:AA$49,(1+'Monthly Return'!AA$2:AA$49))</f>
        <v>1.5062488471490941E-2</v>
      </c>
      <c r="AC48" s="126" cm="1">
        <f t="array" ref="AC48">(AB48*(1+'Drifted Weights'!AB48))/SUMPRODUCT('Drifted Weights'!AB$2:AB$49,(1+'Monthly Return'!AB$2:AB$49))</f>
        <v>1.5860569232036253E-2</v>
      </c>
      <c r="AD48" s="126" cm="1">
        <f t="array" ref="AD48">(AC48*(1+'Drifted Weights'!AC48))/SUMPRODUCT('Drifted Weights'!AC$2:AC$49,(1+'Monthly Return'!AC$2:AC$49))</f>
        <v>1.6036619298064415E-2</v>
      </c>
      <c r="AE48" s="126" cm="1">
        <f t="array" ref="AE48">(AD48*(1+'Drifted Weights'!AD48))/SUMPRODUCT('Drifted Weights'!AD$2:AD$49,(1+'Monthly Return'!AD$2:AD$49))</f>
        <v>1.5399857189162897E-2</v>
      </c>
      <c r="AF48" s="123">
        <v>1.6065870067275823E-2</v>
      </c>
      <c r="AG48" s="126" cm="1">
        <f t="array" ref="AG48">(AF48*(1+'Drifted Weights'!AF48))/SUMPRODUCT('Drifted Weights'!AF$2:AF$49,(1+'Monthly Return'!AF$2:AF$49))</f>
        <v>1.5812509472562498E-2</v>
      </c>
      <c r="AH48" s="126" cm="1">
        <f t="array" ref="AH48">(AG48*(1+'Drifted Weights'!AG48))/SUMPRODUCT('Drifted Weights'!AG$2:AG$49,(1+'Monthly Return'!AG$2:AG$49))</f>
        <v>1.5859383331322901E-2</v>
      </c>
      <c r="AI48" s="126" cm="1">
        <f t="array" ref="AI48">(AH48*(1+'Drifted Weights'!AH48))/SUMPRODUCT('Drifted Weights'!AH$2:AH$49,(1+'Monthly Return'!AH$2:AH$49))</f>
        <v>1.6293083996842671E-2</v>
      </c>
      <c r="AJ48" s="126" cm="1">
        <f t="array" ref="AJ48">(AI48*(1+'Drifted Weights'!AI48))/SUMPRODUCT('Drifted Weights'!AI$2:AI$49,(1+'Monthly Return'!AI$2:AI$49))</f>
        <v>1.6035267903485532E-2</v>
      </c>
      <c r="AK48" s="126" cm="1">
        <f t="array" ref="AK48">(AJ48*(1+'Drifted Weights'!AJ48))/SUMPRODUCT('Drifted Weights'!AJ$2:AJ$49,(1+'Monthly Return'!AJ$2:AJ$49))</f>
        <v>1.637332888261615E-2</v>
      </c>
      <c r="AL48" s="126" cm="1">
        <f t="array" ref="AL48">(AK48*(1+'Drifted Weights'!AK48))/SUMPRODUCT('Drifted Weights'!AK$2:AK$49,(1+'Monthly Return'!AK$2:AK$49))</f>
        <v>1.4416413375162732E-2</v>
      </c>
      <c r="AM48" s="123">
        <v>1.6065870067275823E-2</v>
      </c>
      <c r="AN48" s="126" cm="1">
        <f t="array" ref="AN48">(AM48*(1+'Drifted Weights'!AM48))/SUMPRODUCT('Drifted Weights'!AM$2:AM$49,(1+'Monthly Return'!AM$2:AM$49))</f>
        <v>1.6114858030727059E-2</v>
      </c>
      <c r="AO48" s="126" cm="1">
        <f t="array" ref="AO48">(AN48*(1+'Drifted Weights'!AN48))/SUMPRODUCT('Drifted Weights'!AN$2:AN$49,(1+'Monthly Return'!AN$2:AN$49))</f>
        <v>1.5741127954559283E-2</v>
      </c>
      <c r="AP48" s="126" cm="1">
        <f t="array" ref="AP48">(AO48*(1+'Drifted Weights'!AO48))/SUMPRODUCT('Drifted Weights'!AO$2:AO$49,(1+'Monthly Return'!AO$2:AO$49))</f>
        <v>1.5155226785348383E-2</v>
      </c>
      <c r="AQ48" s="126" cm="1">
        <f t="array" ref="AQ48">(AP48*(1+'Drifted Weights'!AP48))/SUMPRODUCT('Drifted Weights'!AP$2:AP$49,(1+'Monthly Return'!AP$2:AP$49))</f>
        <v>1.5823209839156357E-2</v>
      </c>
      <c r="AR48" s="123">
        <v>1.6065870067275823E-2</v>
      </c>
      <c r="AS48" s="126" cm="1">
        <f t="array" ref="AS48">(AR48*(1+'Drifted Weights'!AR48))/SUMPRODUCT('Drifted Weights'!AR$2:AR$49,(1+'Monthly Return'!AR$2:AR$49))</f>
        <v>1.6502955734293175E-2</v>
      </c>
      <c r="AT48" s="126" cm="1">
        <f t="array" ref="AT48">(AS48*(1+'Drifted Weights'!AS48))/SUMPRODUCT('Drifted Weights'!AS$2:AS$49,(1+'Monthly Return'!AS$2:AS$49))</f>
        <v>1.5745312901242696E-2</v>
      </c>
      <c r="AU48" s="126" cm="1">
        <f t="array" ref="AU48">(AT48*(1+'Drifted Weights'!AT48))/SUMPRODUCT('Drifted Weights'!AT$2:AT$49,(1+'Monthly Return'!AT$2:AT$49))</f>
        <v>1.5669848509894592E-2</v>
      </c>
      <c r="AV48" s="126" cm="1">
        <f t="array" ref="AV48">(AU48*(1+'Drifted Weights'!AU48))/SUMPRODUCT('Drifted Weights'!AU$2:AU$49,(1+'Monthly Return'!AU$2:AU$49))</f>
        <v>1.5942724420849194E-2</v>
      </c>
      <c r="AW48" s="126" cm="1">
        <f t="array" ref="AW48">(AV48*(1+'Drifted Weights'!AV48))/SUMPRODUCT('Drifted Weights'!AV$2:AV$49,(1+'Monthly Return'!AV$2:AV$49))</f>
        <v>1.6079646599351891E-2</v>
      </c>
      <c r="AX48" s="126" cm="1">
        <f t="array" ref="AX48">(AW48*(1+'Drifted Weights'!AW48))/SUMPRODUCT('Drifted Weights'!AW$2:AW$49,(1+'Monthly Return'!AW$2:AW$49))</f>
        <v>1.5348774654855945E-2</v>
      </c>
      <c r="AY48" s="123">
        <v>1.6065870067275823E-2</v>
      </c>
      <c r="AZ48" s="126" cm="1">
        <f t="array" ref="AZ48">(AY48*(1+'Drifted Weights'!AY48))/SUMPRODUCT('Drifted Weights'!AY$2:AY$49,(1+'Monthly Return'!AY$2:AY$49))</f>
        <v>1.520114914242442E-2</v>
      </c>
      <c r="BA48" s="126" cm="1">
        <f t="array" ref="BA48">(AZ48*(1+'Drifted Weights'!AZ48))/SUMPRODUCT('Drifted Weights'!AZ$2:AZ$49,(1+'Monthly Return'!AZ$2:AZ$49))</f>
        <v>1.5474916394253878E-2</v>
      </c>
      <c r="BB48" s="126" cm="1">
        <f t="array" ref="BB48">(BA48*(1+'Drifted Weights'!BA48))/SUMPRODUCT('Drifted Weights'!BA$2:BA$49,(1+'Monthly Return'!BA$2:BA$49))</f>
        <v>1.6446592812353552E-2</v>
      </c>
      <c r="BC48" s="126" cm="1">
        <f t="array" ref="BC48">(BB48*(1+'Drifted Weights'!BB48))/SUMPRODUCT('Drifted Weights'!BB$2:BB$49,(1+'Monthly Return'!BB$2:BB$49))</f>
        <v>1.5989224771555198E-2</v>
      </c>
      <c r="BD48" s="123">
        <v>1.6065870067275823E-2</v>
      </c>
    </row>
    <row r="49" spans="1:56">
      <c r="A49" s="124" t="s">
        <v>253</v>
      </c>
      <c r="B49" s="124" t="s">
        <v>254</v>
      </c>
      <c r="C49" s="123">
        <v>1.2752284365900191E-2</v>
      </c>
      <c r="D49" s="126" cm="1">
        <f t="array" ref="D49">(C49*(1+'Drifted Weights'!C49))/SUMPRODUCT('Drifted Weights'!C$2:C$49,(1+'Monthly Return'!C$2:C$49))</f>
        <v>1.302581998916881E-2</v>
      </c>
      <c r="E49" s="126" cm="1">
        <f t="array" ref="E49">(D49*(1+'Drifted Weights'!D49))/SUMPRODUCT('Drifted Weights'!D$2:D$49,(1+'Monthly Return'!D$2:D$49))</f>
        <v>1.2191157431163438E-2</v>
      </c>
      <c r="F49" s="126" cm="1">
        <f t="array" ref="F49">(E49*(1+'Drifted Weights'!E49))/SUMPRODUCT('Drifted Weights'!E$2:E$49,(1+'Monthly Return'!E$2:E$49))</f>
        <v>1.1842591056983848E-2</v>
      </c>
      <c r="G49" s="126" cm="1">
        <f t="array" ref="G49">(F49*(1+'Drifted Weights'!F49))/SUMPRODUCT('Drifted Weights'!F$2:F$49,(1+'Monthly Return'!F$2:F$49))</f>
        <v>1.2253337511970153E-2</v>
      </c>
      <c r="H49" s="123">
        <v>1.2752284365900191E-2</v>
      </c>
      <c r="I49" s="126" cm="1">
        <f t="array" ref="I49">(H49*(1+'Drifted Weights'!H49))/SUMPRODUCT('Drifted Weights'!H$2:H$49,(1+'Monthly Return'!H$2:H$49))</f>
        <v>1.269247729342985E-2</v>
      </c>
      <c r="J49" s="126" cm="1">
        <f t="array" ref="J49">(I49*(1+'Drifted Weights'!I49))/SUMPRODUCT('Drifted Weights'!I$2:I$49,(1+'Monthly Return'!I$2:I$49))</f>
        <v>1.2635630130917255E-2</v>
      </c>
      <c r="K49" s="126" cm="1">
        <f t="array" ref="K49">(J49*(1+'Drifted Weights'!J49))/SUMPRODUCT('Drifted Weights'!J$2:J$49,(1+'Monthly Return'!J$2:J$49))</f>
        <v>1.2298154467800386E-2</v>
      </c>
      <c r="L49" s="126" cm="1">
        <f t="array" ref="L49">(K49*(1+'Drifted Weights'!K49))/SUMPRODUCT('Drifted Weights'!K$2:K$49,(1+'Monthly Return'!K$2:K$49))</f>
        <v>1.2596275305325307E-2</v>
      </c>
      <c r="M49" s="126" cm="1">
        <f t="array" ref="M49">(L49*(1+'Drifted Weights'!L49))/SUMPRODUCT('Drifted Weights'!L$2:L$49,(1+'Monthly Return'!L$2:L$49))</f>
        <v>1.1733926488079961E-2</v>
      </c>
      <c r="N49" s="126" cm="1">
        <f t="array" ref="N49">(M49*(1+'Drifted Weights'!M49))/SUMPRODUCT('Drifted Weights'!M$2:M$49,(1+'Monthly Return'!M$2:M$49))</f>
        <v>1.2609572861474723E-2</v>
      </c>
      <c r="O49" s="123">
        <v>1.2752284365900191E-2</v>
      </c>
      <c r="P49" s="126" cm="1">
        <f t="array" ref="P49">(O49*(1+'Drifted Weights'!O49))/SUMPRODUCT('Drifted Weights'!O$2:O$49,(1+'Monthly Return'!O$2:O$49))</f>
        <v>1.288130016030908E-2</v>
      </c>
      <c r="Q49" s="126" cm="1">
        <f t="array" ref="Q49">(P49*(1+'Drifted Weights'!P49))/SUMPRODUCT('Drifted Weights'!P$2:P$49,(1+'Monthly Return'!P$2:P$49))</f>
        <v>1.3161262778886466E-2</v>
      </c>
      <c r="R49" s="126" cm="1">
        <f t="array" ref="R49">(Q49*(1+'Drifted Weights'!Q49))/SUMPRODUCT('Drifted Weights'!Q$2:Q$49,(1+'Monthly Return'!Q$2:Q$49))</f>
        <v>1.2411473826426008E-2</v>
      </c>
      <c r="S49" s="126" cm="1">
        <f t="array" ref="S49">(R49*(1+'Drifted Weights'!R49))/SUMPRODUCT('Drifted Weights'!R$2:R$49,(1+'Monthly Return'!R$2:R$49))</f>
        <v>1.2369922410727246E-2</v>
      </c>
      <c r="T49" s="123">
        <v>1.2752284365900191E-2</v>
      </c>
      <c r="U49" s="126" cm="1">
        <f t="array" ref="U49">(T49*(1+'Drifted Weights'!T49))/SUMPRODUCT('Drifted Weights'!T$2:T$49,(1+'Monthly Return'!T$2:T$49))</f>
        <v>1.4019199813646263E-2</v>
      </c>
      <c r="V49" s="126" cm="1">
        <f t="array" ref="V49">(U49*(1+'Drifted Weights'!U49))/SUMPRODUCT('Drifted Weights'!U$2:U$49,(1+'Monthly Return'!U$2:U$49))</f>
        <v>1.2037669197003791E-2</v>
      </c>
      <c r="W49" s="126" cm="1">
        <f t="array" ref="W49">(V49*(1+'Drifted Weights'!V49))/SUMPRODUCT('Drifted Weights'!V$2:V$49,(1+'Monthly Return'!V$2:V$49))</f>
        <v>1.3162537871413596E-2</v>
      </c>
      <c r="X49" s="126" cm="1">
        <f t="array" ref="X49">(W49*(1+'Drifted Weights'!W49))/SUMPRODUCT('Drifted Weights'!W$2:W$49,(1+'Monthly Return'!W$2:W$49))</f>
        <v>1.3124279813690538E-2</v>
      </c>
      <c r="Y49" s="126" cm="1">
        <f t="array" ref="Y49">(X49*(1+'Drifted Weights'!X49))/SUMPRODUCT('Drifted Weights'!X$2:X$49,(1+'Monthly Return'!X$2:X$49))</f>
        <v>1.1382425218689776E-2</v>
      </c>
      <c r="Z49" s="126" cm="1">
        <f t="array" ref="Z49">(Y49*(1+'Drifted Weights'!Y49))/SUMPRODUCT('Drifted Weights'!Y$2:Y$49,(1+'Monthly Return'!Y$2:Y$49))</f>
        <v>1.1197668418647666E-2</v>
      </c>
      <c r="AA49" s="123">
        <v>1.2752284365900191E-2</v>
      </c>
      <c r="AB49" s="126" cm="1">
        <f t="array" ref="AB49">(AA49*(1+'Drifted Weights'!AA49))/SUMPRODUCT('Drifted Weights'!AA$2:AA$49,(1+'Monthly Return'!AA$2:AA$49))</f>
        <v>1.1916859903324891E-2</v>
      </c>
      <c r="AC49" s="126" cm="1">
        <f t="array" ref="AC49">(AB49*(1+'Drifted Weights'!AB49))/SUMPRODUCT('Drifted Weights'!AB$2:AB$49,(1+'Monthly Return'!AB$2:AB$49))</f>
        <v>1.250938414678213E-2</v>
      </c>
      <c r="AD49" s="126" cm="1">
        <f t="array" ref="AD49">(AC49*(1+'Drifted Weights'!AC49))/SUMPRODUCT('Drifted Weights'!AC$2:AC$49,(1+'Monthly Return'!AC$2:AC$49))</f>
        <v>1.2606511731774796E-2</v>
      </c>
      <c r="AE49" s="126" cm="1">
        <f t="array" ref="AE49">(AD49*(1+'Drifted Weights'!AD49))/SUMPRODUCT('Drifted Weights'!AD$2:AD$49,(1+'Monthly Return'!AD$2:AD$49))</f>
        <v>1.2065078763985593E-2</v>
      </c>
      <c r="AF49" s="123">
        <v>1.2752284365900191E-2</v>
      </c>
      <c r="AG49" s="126" cm="1">
        <f t="array" ref="AG49">(AF49*(1+'Drifted Weights'!AF49))/SUMPRODUCT('Drifted Weights'!AF$2:AF$49,(1+'Monthly Return'!AF$2:AF$49))</f>
        <v>1.2510247590308896E-2</v>
      </c>
      <c r="AH49" s="126" cm="1">
        <f t="array" ref="AH49">(AG49*(1+'Drifted Weights'!AG49))/SUMPRODUCT('Drifted Weights'!AG$2:AG$49,(1+'Monthly Return'!AG$2:AG$49))</f>
        <v>1.2506542787751996E-2</v>
      </c>
      <c r="AI49" s="126" cm="1">
        <f t="array" ref="AI49">(AH49*(1+'Drifted Weights'!AH49))/SUMPRODUCT('Drifted Weights'!AH$2:AH$49,(1+'Monthly Return'!AH$2:AH$49))</f>
        <v>1.2806147956260484E-2</v>
      </c>
      <c r="AJ49" s="126" cm="1">
        <f t="array" ref="AJ49">(AI49*(1+'Drifted Weights'!AI49))/SUMPRODUCT('Drifted Weights'!AI$2:AI$49,(1+'Monthly Return'!AI$2:AI$49))</f>
        <v>1.2560264862659347E-2</v>
      </c>
      <c r="AK49" s="126" cm="1">
        <f t="array" ref="AK49">(AJ49*(1+'Drifted Weights'!AJ49))/SUMPRODUCT('Drifted Weights'!AJ$2:AJ$49,(1+'Monthly Return'!AJ$2:AJ$49))</f>
        <v>1.2781200872875794E-2</v>
      </c>
      <c r="AL49" s="126" cm="1">
        <f t="array" ref="AL49">(AK49*(1+'Drifted Weights'!AK49))/SUMPRODUCT('Drifted Weights'!AK$2:AK$49,(1+'Monthly Return'!AK$2:AK$49))</f>
        <v>1.1213837880951679E-2</v>
      </c>
      <c r="AM49" s="123">
        <v>1.2752284365900191E-2</v>
      </c>
      <c r="AN49" s="126" cm="1">
        <f t="array" ref="AN49">(AM49*(1+'Drifted Weights'!AM49))/SUMPRODUCT('Drifted Weights'!AM$2:AM$49,(1+'Monthly Return'!AM$2:AM$49))</f>
        <v>1.2749454107640935E-2</v>
      </c>
      <c r="AO49" s="126" cm="1">
        <f t="array" ref="AO49">(AN49*(1+'Drifted Weights'!AN49))/SUMPRODUCT('Drifted Weights'!AN$2:AN$49,(1+'Monthly Return'!AN$2:AN$49))</f>
        <v>1.2412526003161461E-2</v>
      </c>
      <c r="AP49" s="126" cm="1">
        <f t="array" ref="AP49">(AO49*(1+'Drifted Weights'!AO49))/SUMPRODUCT('Drifted Weights'!AO$2:AO$49,(1+'Monthly Return'!AO$2:AO$49))</f>
        <v>1.1911356798375794E-2</v>
      </c>
      <c r="AQ49" s="126" cm="1">
        <f t="array" ref="AQ49">(AP49*(1+'Drifted Weights'!AP49))/SUMPRODUCT('Drifted Weights'!AP$2:AP$49,(1+'Monthly Return'!AP$2:AP$49))</f>
        <v>1.2396623085030272E-2</v>
      </c>
      <c r="AR49" s="123">
        <v>1.2752284365900191E-2</v>
      </c>
      <c r="AS49" s="126" cm="1">
        <f t="array" ref="AS49">(AR49*(1+'Drifted Weights'!AR49))/SUMPRODUCT('Drifted Weights'!AR$2:AR$49,(1+'Monthly Return'!AR$2:AR$49))</f>
        <v>1.3056502041383965E-2</v>
      </c>
      <c r="AT49" s="126" cm="1">
        <f t="array" ref="AT49">(AS49*(1+'Drifted Weights'!AS49))/SUMPRODUCT('Drifted Weights'!AS$2:AS$49,(1+'Monthly Return'!AS$2:AS$49))</f>
        <v>1.2414848505588333E-2</v>
      </c>
      <c r="AU49" s="126" cm="1">
        <f t="array" ref="AU49">(AT49*(1+'Drifted Weights'!AT49))/SUMPRODUCT('Drifted Weights'!AT$2:AT$49,(1+'Monthly Return'!AT$2:AT$49))</f>
        <v>1.2314835237942193E-2</v>
      </c>
      <c r="AV49" s="126" cm="1">
        <f t="array" ref="AV49">(AU49*(1+'Drifted Weights'!AU49))/SUMPRODUCT('Drifted Weights'!AU$2:AU$49,(1+'Monthly Return'!AU$2:AU$49))</f>
        <v>1.2487899308446385E-2</v>
      </c>
      <c r="AW49" s="126" cm="1">
        <f t="array" ref="AW49">(AV49*(1+'Drifted Weights'!AV49))/SUMPRODUCT('Drifted Weights'!AV$2:AV$49,(1+'Monthly Return'!AV$2:AV$49))</f>
        <v>1.2552318940369745E-2</v>
      </c>
      <c r="AX49" s="126" cm="1">
        <f t="array" ref="AX49">(AW49*(1+'Drifted Weights'!AW49))/SUMPRODUCT('Drifted Weights'!AW$2:AW$49,(1+'Monthly Return'!AW$2:AW$49))</f>
        <v>1.1940180628481508E-2</v>
      </c>
      <c r="AY49" s="123">
        <v>1.2752284365900191E-2</v>
      </c>
      <c r="AZ49" s="126" cm="1">
        <f t="array" ref="AZ49">(AY49*(1+'Drifted Weights'!AY49))/SUMPRODUCT('Drifted Weights'!AY$2:AY$49,(1+'Monthly Return'!AY$2:AY$49))</f>
        <v>1.2026562877886022E-2</v>
      </c>
      <c r="BA49" s="126" cm="1">
        <f t="array" ref="BA49">(AZ49*(1+'Drifted Weights'!AZ49))/SUMPRODUCT('Drifted Weights'!AZ$2:AZ$49,(1+'Monthly Return'!AZ$2:AZ$49))</f>
        <v>1.2204871985834713E-2</v>
      </c>
      <c r="BB49" s="126" cm="1">
        <f t="array" ref="BB49">(BA49*(1+'Drifted Weights'!BA49))/SUMPRODUCT('Drifted Weights'!BA$2:BA$49,(1+'Monthly Return'!BA$2:BA$49))</f>
        <v>1.2929450879316377E-2</v>
      </c>
      <c r="BC49" s="126" cm="1">
        <f t="array" ref="BC49">(BB49*(1+'Drifted Weights'!BB49))/SUMPRODUCT('Drifted Weights'!BB$2:BB$49,(1+'Monthly Return'!BB$2:BB$49))</f>
        <v>1.2526397298543249E-2</v>
      </c>
      <c r="BD49" s="123">
        <v>1.2752284365900191E-2</v>
      </c>
    </row>
    <row r="50" spans="1:56">
      <c r="C50" s="123">
        <v>1</v>
      </c>
      <c r="D50" s="123">
        <v>1</v>
      </c>
      <c r="E50" s="123">
        <v>1</v>
      </c>
      <c r="F50" s="123">
        <v>1</v>
      </c>
      <c r="G50" s="123">
        <v>1</v>
      </c>
      <c r="H50" s="123">
        <v>1</v>
      </c>
      <c r="I50" s="123">
        <v>1</v>
      </c>
      <c r="J50" s="123">
        <v>1</v>
      </c>
      <c r="K50" s="123">
        <v>1</v>
      </c>
      <c r="L50" s="123">
        <v>1</v>
      </c>
      <c r="M50" s="123">
        <v>1</v>
      </c>
      <c r="N50" s="123">
        <v>1</v>
      </c>
      <c r="O50" s="123">
        <v>1</v>
      </c>
      <c r="P50" s="123">
        <v>1</v>
      </c>
      <c r="Q50" s="123">
        <v>1</v>
      </c>
      <c r="R50" s="123">
        <v>1</v>
      </c>
      <c r="S50" s="123">
        <v>1</v>
      </c>
      <c r="T50" s="123">
        <v>1</v>
      </c>
      <c r="U50" s="123">
        <v>1</v>
      </c>
      <c r="V50" s="123">
        <v>1</v>
      </c>
      <c r="W50" s="123">
        <v>1</v>
      </c>
      <c r="X50" s="123">
        <v>1</v>
      </c>
      <c r="Y50" s="123">
        <v>1</v>
      </c>
      <c r="Z50" s="123">
        <v>1</v>
      </c>
      <c r="AA50" s="123">
        <v>1</v>
      </c>
      <c r="AB50" s="123">
        <v>1</v>
      </c>
      <c r="AC50" s="123">
        <v>1</v>
      </c>
      <c r="AD50" s="123">
        <v>1</v>
      </c>
      <c r="AE50" s="123">
        <v>1</v>
      </c>
      <c r="AF50" s="123">
        <v>1</v>
      </c>
      <c r="AG50" s="123">
        <v>1</v>
      </c>
      <c r="AH50" s="123">
        <v>1</v>
      </c>
      <c r="AI50" s="123">
        <v>1</v>
      </c>
      <c r="AJ50" s="123">
        <v>1</v>
      </c>
      <c r="AK50" s="123">
        <v>1</v>
      </c>
      <c r="AL50" s="123">
        <v>1</v>
      </c>
      <c r="AM50" s="123">
        <v>1</v>
      </c>
      <c r="AN50" s="123">
        <v>1</v>
      </c>
      <c r="AO50" s="123">
        <v>1</v>
      </c>
      <c r="AP50" s="123">
        <v>1</v>
      </c>
      <c r="AQ50" s="123">
        <v>1</v>
      </c>
      <c r="AR50" s="123">
        <v>1</v>
      </c>
      <c r="AS50" s="123">
        <v>1</v>
      </c>
      <c r="AT50" s="123">
        <v>1</v>
      </c>
      <c r="AU50" s="123">
        <v>1</v>
      </c>
      <c r="AV50" s="123">
        <v>1</v>
      </c>
      <c r="AW50" s="123">
        <v>1</v>
      </c>
      <c r="AX50" s="123">
        <v>1</v>
      </c>
      <c r="AY50" s="123">
        <v>1</v>
      </c>
      <c r="AZ50" s="123">
        <v>1</v>
      </c>
      <c r="BA50" s="123">
        <v>1</v>
      </c>
      <c r="BB50" s="123">
        <v>1</v>
      </c>
      <c r="BC50" s="123">
        <v>1</v>
      </c>
      <c r="BD50" s="123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82EAF-0E93-40BE-934C-0B6DA7A4222F}">
  <sheetPr>
    <tabColor theme="9" tint="-0.499984740745262"/>
  </sheetPr>
  <dimension ref="A1:BI54"/>
  <sheetViews>
    <sheetView workbookViewId="0">
      <pane xSplit="2" ySplit="1" topLeftCell="AX32" activePane="bottomRight" state="frozen"/>
      <selection pane="bottomRight" activeCell="C52" sqref="C52:BD52"/>
      <selection pane="bottomLeft"/>
      <selection pane="topRight"/>
    </sheetView>
  </sheetViews>
  <sheetFormatPr defaultRowHeight="15"/>
  <cols>
    <col min="1" max="1" width="12.7109375" style="124" customWidth="1"/>
    <col min="2" max="2" width="24" style="124" customWidth="1"/>
    <col min="3" max="3" width="15.7109375" style="138" bestFit="1" customWidth="1"/>
    <col min="4" max="7" width="15.7109375" style="135" bestFit="1" customWidth="1"/>
    <col min="8" max="8" width="15.7109375" style="138" bestFit="1" customWidth="1"/>
    <col min="9" max="14" width="15.7109375" style="135" bestFit="1" customWidth="1"/>
    <col min="15" max="15" width="15.7109375" style="138" bestFit="1" customWidth="1"/>
    <col min="16" max="18" width="15.7109375" style="135" bestFit="1" customWidth="1"/>
    <col min="19" max="19" width="15.7109375" style="136" bestFit="1" customWidth="1"/>
    <col min="20" max="20" width="15.7109375" style="138" bestFit="1" customWidth="1"/>
    <col min="21" max="25" width="15.7109375" style="135" bestFit="1" customWidth="1"/>
    <col min="26" max="26" width="15.7109375" style="123" bestFit="1" customWidth="1"/>
    <col min="27" max="30" width="15.7109375" style="135" bestFit="1" customWidth="1"/>
    <col min="31" max="31" width="15.7109375" style="136" bestFit="1" customWidth="1"/>
    <col min="32" max="32" width="15.7109375" style="123" bestFit="1" customWidth="1"/>
    <col min="33" max="38" width="15.7109375" style="135" bestFit="1" customWidth="1"/>
    <col min="39" max="39" width="15.7109375" style="123" bestFit="1" customWidth="1"/>
    <col min="40" max="42" width="15.7109375" style="135" bestFit="1" customWidth="1"/>
    <col min="43" max="43" width="15.7109375" style="136" bestFit="1" customWidth="1"/>
    <col min="44" max="44" width="15.7109375" style="123" bestFit="1" customWidth="1"/>
    <col min="45" max="49" width="15.7109375" style="135" bestFit="1" customWidth="1"/>
    <col min="50" max="50" width="15.7109375" style="137" bestFit="1" customWidth="1"/>
    <col min="51" max="51" width="15.7109375" style="123" bestFit="1" customWidth="1"/>
    <col min="52" max="54" width="15.7109375" style="135" bestFit="1" customWidth="1"/>
    <col min="55" max="55" width="15.7109375" style="136" bestFit="1" customWidth="1"/>
    <col min="56" max="56" width="15.28515625" style="134" customWidth="1"/>
    <col min="57" max="57" width="21.140625" style="162" customWidth="1"/>
    <col min="58" max="58" width="13.42578125" style="162" customWidth="1"/>
    <col min="59" max="16384" width="9.140625" style="63"/>
  </cols>
  <sheetData>
    <row r="1" spans="1:58" s="144" customFormat="1" ht="14.25" customHeight="1">
      <c r="A1" s="102" t="s">
        <v>16</v>
      </c>
      <c r="B1" s="102" t="s">
        <v>17</v>
      </c>
      <c r="C1" s="145">
        <v>44197</v>
      </c>
      <c r="D1" s="145">
        <v>44228</v>
      </c>
      <c r="E1" s="145">
        <v>44256</v>
      </c>
      <c r="F1" s="145">
        <v>44287</v>
      </c>
      <c r="G1" s="145">
        <v>44337</v>
      </c>
      <c r="H1" s="145">
        <v>44348</v>
      </c>
      <c r="I1" s="145">
        <v>44378</v>
      </c>
      <c r="J1" s="145">
        <v>44409</v>
      </c>
      <c r="K1" s="145">
        <v>44440</v>
      </c>
      <c r="L1" s="145">
        <v>44470</v>
      </c>
      <c r="M1" s="145">
        <v>44501</v>
      </c>
      <c r="N1" s="145">
        <v>44531</v>
      </c>
      <c r="O1" s="145">
        <v>44562</v>
      </c>
      <c r="P1" s="145">
        <v>44593</v>
      </c>
      <c r="Q1" s="145">
        <v>44621</v>
      </c>
      <c r="R1" s="145">
        <v>44652</v>
      </c>
      <c r="S1" s="146" t="s">
        <v>1859</v>
      </c>
      <c r="T1" s="145">
        <v>44713</v>
      </c>
      <c r="U1" s="145">
        <v>44743</v>
      </c>
      <c r="V1" s="145">
        <v>44774</v>
      </c>
      <c r="W1" s="145">
        <v>44805</v>
      </c>
      <c r="X1" s="145">
        <v>44835</v>
      </c>
      <c r="Y1" s="145">
        <v>44866</v>
      </c>
      <c r="Z1" s="145">
        <v>44896</v>
      </c>
      <c r="AA1" s="145">
        <v>44927</v>
      </c>
      <c r="AB1" s="145">
        <v>44958</v>
      </c>
      <c r="AC1" s="145">
        <v>44986</v>
      </c>
      <c r="AD1" s="145">
        <v>45017</v>
      </c>
      <c r="AE1" s="146" t="s">
        <v>1860</v>
      </c>
      <c r="AF1" s="145">
        <v>45078</v>
      </c>
      <c r="AG1" s="145">
        <v>45108</v>
      </c>
      <c r="AH1" s="145">
        <v>45139</v>
      </c>
      <c r="AI1" s="145">
        <v>45170</v>
      </c>
      <c r="AJ1" s="145">
        <v>45200</v>
      </c>
      <c r="AK1" s="145">
        <v>45231</v>
      </c>
      <c r="AL1" s="145">
        <v>45261</v>
      </c>
      <c r="AM1" s="145">
        <v>45292</v>
      </c>
      <c r="AN1" s="145">
        <v>45323</v>
      </c>
      <c r="AO1" s="145">
        <v>45352</v>
      </c>
      <c r="AP1" s="145">
        <v>45383</v>
      </c>
      <c r="AQ1" s="146" t="s">
        <v>1861</v>
      </c>
      <c r="AR1" s="145">
        <v>45444</v>
      </c>
      <c r="AS1" s="145">
        <v>45474</v>
      </c>
      <c r="AT1" s="145">
        <v>45505</v>
      </c>
      <c r="AU1" s="145">
        <v>45536</v>
      </c>
      <c r="AV1" s="145">
        <v>45566</v>
      </c>
      <c r="AW1" s="145">
        <v>45597</v>
      </c>
      <c r="AX1" s="145">
        <v>45627</v>
      </c>
      <c r="AY1" s="145">
        <v>45658</v>
      </c>
      <c r="AZ1" s="145">
        <v>45689</v>
      </c>
      <c r="BA1" s="145">
        <v>45717</v>
      </c>
      <c r="BB1" s="145">
        <v>45748</v>
      </c>
      <c r="BC1" s="146" t="s">
        <v>1862</v>
      </c>
      <c r="BD1" s="145">
        <v>45809</v>
      </c>
      <c r="BE1" s="166" t="s">
        <v>1863</v>
      </c>
      <c r="BF1" s="163" t="s">
        <v>1864</v>
      </c>
    </row>
    <row r="2" spans="1:58" ht="15.75" customHeight="1">
      <c r="A2" s="115" t="s">
        <v>33</v>
      </c>
      <c r="B2" s="115" t="s">
        <v>34</v>
      </c>
      <c r="C2" s="138">
        <f>'Drifted Weights'!C2*'Monthly Return'!C2</f>
        <v>-1.2659331617842101E-3</v>
      </c>
      <c r="D2" s="128">
        <f>'Drifted Weights'!D2*'Monthly Return'!D2</f>
        <v>4.2380191474850103E-3</v>
      </c>
      <c r="E2" s="128">
        <f>'Drifted Weights'!E2*'Monthly Return'!E2</f>
        <v>1.8195724793873844E-3</v>
      </c>
      <c r="F2" s="128">
        <f>'Drifted Weights'!F2*'Monthly Return'!F2</f>
        <v>9.7110770519018188E-5</v>
      </c>
      <c r="G2" s="128">
        <f>'Drifted Weights'!G2*'Monthly Return'!G2</f>
        <v>1.2849815854919869E-3</v>
      </c>
      <c r="H2" s="138">
        <f>'Drifted Weights'!H2*'Monthly Return'!H2</f>
        <v>-8.1010696092786354E-4</v>
      </c>
      <c r="I2" s="128">
        <f>'Drifted Weights'!I2*'Monthly Return'!I2</f>
        <v>2.0409708462261147E-5</v>
      </c>
      <c r="J2" s="128">
        <f>'Drifted Weights'!J2*'Monthly Return'!J2</f>
        <v>6.4519699286715764E-4</v>
      </c>
      <c r="K2" s="128">
        <f>'Drifted Weights'!K2*'Monthly Return'!K2</f>
        <v>5.2220584524258098E-4</v>
      </c>
      <c r="L2" s="128">
        <f>'Drifted Weights'!L2*'Monthly Return'!L2</f>
        <v>9.7144817793828376E-4</v>
      </c>
      <c r="M2" s="128">
        <f>'Drifted Weights'!M2*'Monthly Return'!M2</f>
        <v>-2.4507803855663207E-3</v>
      </c>
      <c r="N2" s="128">
        <f>'Drifted Weights'!N2*'Monthly Return'!N2</f>
        <v>1.7740793782481331E-3</v>
      </c>
      <c r="O2" s="138">
        <f>'Drifted Weights'!O2*'Monthly Return'!O2</f>
        <v>3.4277227678256956E-3</v>
      </c>
      <c r="P2" s="128">
        <f>'Drifted Weights'!P2*'Monthly Return'!P2</f>
        <v>-2.8630437022063417E-3</v>
      </c>
      <c r="Q2" s="128">
        <f>'Drifted Weights'!Q2*'Monthly Return'!Q2</f>
        <v>-2.1755261249947122E-3</v>
      </c>
      <c r="R2" s="128">
        <f>'Drifted Weights'!R2*'Monthly Return'!R2</f>
        <v>-1.3986162147211273E-3</v>
      </c>
      <c r="S2" s="129">
        <f>'Drifted Weights'!S2*'Monthly Return'!S2</f>
        <v>1.8636701226000725E-3</v>
      </c>
      <c r="T2" s="138">
        <f>'Drifted Weights'!T2*'Monthly Return'!T2</f>
        <v>-2.7823450775043336E-3</v>
      </c>
      <c r="U2" s="128">
        <f>'Drifted Weights'!U2*'Monthly Return'!U2</f>
        <v>-7.2388397926802998E-4</v>
      </c>
      <c r="V2" s="128">
        <f>'Drifted Weights'!V2*'Monthly Return'!V2</f>
        <v>-6.9572603670989679E-5</v>
      </c>
      <c r="W2" s="128">
        <f>'Drifted Weights'!W2*'Monthly Return'!W2</f>
        <v>-2.80812023474544E-4</v>
      </c>
      <c r="X2" s="128">
        <f>'Drifted Weights'!X2*'Monthly Return'!X2</f>
        <v>3.2144889323540374E-3</v>
      </c>
      <c r="Y2" s="128">
        <f>'Drifted Weights'!Y2*'Monthly Return'!Y2</f>
        <v>2.9243355046199042E-3</v>
      </c>
      <c r="Z2" s="138">
        <f>'Drifted Weights'!Z2*'Monthly Return'!Z2</f>
        <v>-4.3603777580196923E-4</v>
      </c>
      <c r="AA2" s="128">
        <f>'Drifted Weights'!AA2*'Monthly Return'!AA2</f>
        <v>3.6037348651860673E-3</v>
      </c>
      <c r="AB2" s="128">
        <f>'Drifted Weights'!AB2*'Monthly Return'!AB2</f>
        <v>1.3392460551122007E-3</v>
      </c>
      <c r="AC2" s="128">
        <f>'Drifted Weights'!AC2*'Monthly Return'!AC2</f>
        <v>-1.7098499083224976E-3</v>
      </c>
      <c r="AD2" s="128">
        <f>'Drifted Weights'!AD2*'Monthly Return'!AD2</f>
        <v>1.6529850146880783E-4</v>
      </c>
      <c r="AE2" s="129">
        <f>'Drifted Weights'!AE2*'Monthly Return'!AE2</f>
        <v>-1.3562195477591853E-3</v>
      </c>
      <c r="AF2" s="138">
        <f>'Drifted Weights'!AF2*'Monthly Return'!AF2</f>
        <v>2.5589451077777082E-3</v>
      </c>
      <c r="AG2" s="128">
        <f>'Drifted Weights'!AG2*'Monthly Return'!AG2</f>
        <v>2.1323680966169149E-3</v>
      </c>
      <c r="AH2" s="128">
        <f>'Drifted Weights'!AH2*'Monthly Return'!AH2</f>
        <v>-1.3469778928675076E-3</v>
      </c>
      <c r="AI2" s="128">
        <f>'Drifted Weights'!AI2*'Monthly Return'!AI2</f>
        <v>-3.0098793599791449E-4</v>
      </c>
      <c r="AJ2" s="128">
        <f>'Drifted Weights'!AJ2*'Monthly Return'!AJ2</f>
        <v>1.5491906194881069E-4</v>
      </c>
      <c r="AK2" s="128">
        <f>'Drifted Weights'!AK2*'Monthly Return'!AK2</f>
        <v>3.240450729382718E-3</v>
      </c>
      <c r="AL2" s="128">
        <f>'Drifted Weights'!AL2*'Monthly Return'!AL2</f>
        <v>1.4759744974861057E-5</v>
      </c>
      <c r="AM2" s="138">
        <f>'Drifted Weights'!AM2*'Monthly Return'!AM2</f>
        <v>1.8752058064931882E-3</v>
      </c>
      <c r="AN2" s="128">
        <f>'Drifted Weights'!AN2*'Monthly Return'!AN2</f>
        <v>5.9681644023417844E-4</v>
      </c>
      <c r="AO2" s="128">
        <f>'Drifted Weights'!AO2*'Monthly Return'!AO2</f>
        <v>3.2385921071942129E-3</v>
      </c>
      <c r="AP2" s="128">
        <f>'Drifted Weights'!AP2*'Monthly Return'!AP2</f>
        <v>1.0526712857545284E-3</v>
      </c>
      <c r="AQ2" s="129">
        <f>'Drifted Weights'!AQ2*'Monthly Return'!AQ2</f>
        <v>1.4984471610168209E-3</v>
      </c>
      <c r="AR2" s="138">
        <f>'Drifted Weights'!AR2*'Monthly Return'!AR2</f>
        <v>-8.4395544118947348E-4</v>
      </c>
      <c r="AS2" s="128">
        <f>'Drifted Weights'!AS2*'Monthly Return'!AS2</f>
        <v>1.8778920265829998E-3</v>
      </c>
      <c r="AT2" s="128">
        <f>'Drifted Weights'!AT2*'Monthly Return'!AT2</f>
        <v>8.2903367342646063E-5</v>
      </c>
      <c r="AU2" s="128">
        <f>'Drifted Weights'!AU2*'Monthly Return'!AU2</f>
        <v>4.3543604388340763E-4</v>
      </c>
      <c r="AV2" s="128">
        <f>'Drifted Weights'!AV2*'Monthly Return'!AV2</f>
        <v>5.95398331174337E-4</v>
      </c>
      <c r="AW2" s="128">
        <f>'Drifted Weights'!AW2*'Monthly Return'!AW2</f>
        <v>-8.5681949255339519E-4</v>
      </c>
      <c r="AX2" s="128">
        <f>'Drifted Weights'!AX2*'Monthly Return'!AX2</f>
        <v>1.4611555885322596E-3</v>
      </c>
      <c r="AY2" s="127">
        <f>'Drifted Weights'!AY2*'Monthly Return'!AY2</f>
        <v>1.9271068095609901E-3</v>
      </c>
      <c r="AZ2" s="128">
        <f>'Drifted Weights'!AZ2*'Monthly Return'!AZ2</f>
        <v>2.7676125153885196E-3</v>
      </c>
      <c r="BA2" s="128">
        <f>'Drifted Weights'!BA2*'Monthly Return'!BA2</f>
        <v>4.4020233308349552E-6</v>
      </c>
      <c r="BB2" s="128">
        <f>'Drifted Weights'!BB2*'Monthly Return'!BB2</f>
        <v>-2.5896952067019636E-4</v>
      </c>
      <c r="BC2" s="129">
        <f>'Drifted Weights'!BC2*'Monthly Return'!BC2</f>
        <v>1.982107844961336E-3</v>
      </c>
      <c r="BD2" s="127">
        <f>'Drifted Weights'!BD2*'Monthly Return'!BD2</f>
        <v>-8.574948332941174E-5</v>
      </c>
      <c r="BE2" s="167" cm="1">
        <f t="array" ref="BE2">PRODUCT(1+C2:BD2)-1</f>
        <v>3.3864733375606804E-2</v>
      </c>
      <c r="BF2" s="164">
        <f>SLOPE(C2:BD2,$C$52:$BD$52)</f>
        <v>2.6399869385436609E-2</v>
      </c>
    </row>
    <row r="3" spans="1:58">
      <c r="A3" s="115" t="s">
        <v>42</v>
      </c>
      <c r="B3" s="115" t="s">
        <v>43</v>
      </c>
      <c r="C3" s="138">
        <f>'Drifted Weights'!C3*'Monthly Return'!C3</f>
        <v>-2.0435885638580864E-3</v>
      </c>
      <c r="D3" s="128">
        <f>'Drifted Weights'!D3*'Monthly Return'!D3</f>
        <v>6.5503833489102027E-3</v>
      </c>
      <c r="E3" s="128">
        <f>'Drifted Weights'!E3*'Monthly Return'!E3</f>
        <v>1.3779916900904304E-3</v>
      </c>
      <c r="F3" s="128">
        <f>'Drifted Weights'!F3*'Monthly Return'!F3</f>
        <v>7.4643375002977669E-4</v>
      </c>
      <c r="G3" s="128">
        <f>'Drifted Weights'!G3*'Monthly Return'!G3</f>
        <v>1.8051569326348598E-3</v>
      </c>
      <c r="H3" s="138">
        <f>'Drifted Weights'!H3*'Monthly Return'!H3</f>
        <v>-1.415403752399764E-3</v>
      </c>
      <c r="I3" s="128">
        <f>'Drifted Weights'!I3*'Monthly Return'!I3</f>
        <v>-7.1929642367775891E-4</v>
      </c>
      <c r="J3" s="128">
        <f>'Drifted Weights'!J3*'Monthly Return'!J3</f>
        <v>1.1956184389100178E-3</v>
      </c>
      <c r="K3" s="128">
        <f>'Drifted Weights'!K3*'Monthly Return'!K3</f>
        <v>1.6224146223919123E-3</v>
      </c>
      <c r="L3" s="128">
        <f>'Drifted Weights'!L3*'Monthly Return'!L3</f>
        <v>1.2286826741173601E-3</v>
      </c>
      <c r="M3" s="128">
        <f>'Drifted Weights'!M3*'Monthly Return'!M3</f>
        <v>-1.2741060540979801E-3</v>
      </c>
      <c r="N3" s="128">
        <f>'Drifted Weights'!N3*'Monthly Return'!N3</f>
        <v>2.9456674210026979E-3</v>
      </c>
      <c r="O3" s="138">
        <f>'Drifted Weights'!O3*'Monthly Return'!O3</f>
        <v>9.7275875867174793E-4</v>
      </c>
      <c r="P3" s="128">
        <f>'Drifted Weights'!P3*'Monthly Return'!P3</f>
        <v>-4.5183842792005761E-3</v>
      </c>
      <c r="Q3" s="128">
        <f>'Drifted Weights'!Q3*'Monthly Return'!Q3</f>
        <v>-3.092925643744652E-4</v>
      </c>
      <c r="R3" s="128">
        <f>'Drifted Weights'!R3*'Monthly Return'!R3</f>
        <v>-1.1516235463669075E-3</v>
      </c>
      <c r="S3" s="129">
        <f>'Drifted Weights'!S3*'Monthly Return'!S3</f>
        <v>3.9958233222023767E-3</v>
      </c>
      <c r="T3" s="138">
        <f>'Drifted Weights'!T3*'Monthly Return'!T3</f>
        <v>-3.864529346439805E-3</v>
      </c>
      <c r="U3" s="128">
        <f>'Drifted Weights'!U3*'Monthly Return'!U3</f>
        <v>4.1348569312223658E-4</v>
      </c>
      <c r="V3" s="128">
        <f>'Drifted Weights'!V3*'Monthly Return'!V3</f>
        <v>2.7035582856475615E-4</v>
      </c>
      <c r="W3" s="128">
        <f>'Drifted Weights'!W3*'Monthly Return'!W3</f>
        <v>-1.7692101875455323E-3</v>
      </c>
      <c r="X3" s="128">
        <f>'Drifted Weights'!X3*'Monthly Return'!X3</f>
        <v>2.5764912333995972E-3</v>
      </c>
      <c r="Y3" s="128">
        <f>'Drifted Weights'!Y3*'Monthly Return'!Y3</f>
        <v>3.1800725229989826E-3</v>
      </c>
      <c r="Z3" s="138">
        <f>'Drifted Weights'!Z3*'Monthly Return'!Z3</f>
        <v>-8.627675915910705E-5</v>
      </c>
      <c r="AA3" s="128">
        <f>'Drifted Weights'!AA3*'Monthly Return'!AA3</f>
        <v>4.8028307103902103E-3</v>
      </c>
      <c r="AB3" s="128">
        <f>'Drifted Weights'!AB3*'Monthly Return'!AB3</f>
        <v>1.2979608784763846E-3</v>
      </c>
      <c r="AC3" s="128">
        <f>'Drifted Weights'!AC3*'Monthly Return'!AC3</f>
        <v>-4.4157496752273481E-3</v>
      </c>
      <c r="AD3" s="128">
        <f>'Drifted Weights'!AD3*'Monthly Return'!AD3</f>
        <v>1.6696397283337272E-3</v>
      </c>
      <c r="AE3" s="129">
        <f>'Drifted Weights'!AE3*'Monthly Return'!AE3</f>
        <v>-3.6818849260803849E-4</v>
      </c>
      <c r="AF3" s="138">
        <f>'Drifted Weights'!AF3*'Monthly Return'!AF3</f>
        <v>1.8209407825817187E-3</v>
      </c>
      <c r="AG3" s="128">
        <f>'Drifted Weights'!AG3*'Monthly Return'!AG3</f>
        <v>1.0489582495937547E-3</v>
      </c>
      <c r="AH3" s="128">
        <f>'Drifted Weights'!AH3*'Monthly Return'!AH3</f>
        <v>-1.3888275684101299E-4</v>
      </c>
      <c r="AI3" s="128">
        <f>'Drifted Weights'!AI3*'Monthly Return'!AI3</f>
        <v>3.3555274746028489E-4</v>
      </c>
      <c r="AJ3" s="128">
        <f>'Drifted Weights'!AJ3*'Monthly Return'!AJ3</f>
        <v>-2.8041601543642961E-3</v>
      </c>
      <c r="AK3" s="128">
        <f>'Drifted Weights'!AK3*'Monthly Return'!AK3</f>
        <v>1.8270196310606747E-3</v>
      </c>
      <c r="AL3" s="128">
        <f>'Drifted Weights'!AL3*'Monthly Return'!AL3</f>
        <v>2.1179886564510462E-3</v>
      </c>
      <c r="AM3" s="138">
        <f>'Drifted Weights'!AM3*'Monthly Return'!AM3</f>
        <v>-1.5903412948311952E-5</v>
      </c>
      <c r="AN3" s="128">
        <f>'Drifted Weights'!AN3*'Monthly Return'!AN3</f>
        <v>-3.0781191976281598E-3</v>
      </c>
      <c r="AO3" s="128">
        <f>'Drifted Weights'!AO3*'Monthly Return'!AO3</f>
        <v>5.0164860914734318E-3</v>
      </c>
      <c r="AP3" s="128">
        <f>'Drifted Weights'!AP3*'Monthly Return'!AP3</f>
        <v>6.8622830898132348E-4</v>
      </c>
      <c r="AQ3" s="129">
        <f>'Drifted Weights'!AQ3*'Monthly Return'!AQ3</f>
        <v>1.8725654085748375E-3</v>
      </c>
      <c r="AR3" s="138">
        <f>'Drifted Weights'!AR3*'Monthly Return'!AR3</f>
        <v>-3.1992365714354214E-3</v>
      </c>
      <c r="AS3" s="128">
        <f>'Drifted Weights'!AS3*'Monthly Return'!AS3</f>
        <v>1.815432067116066E-3</v>
      </c>
      <c r="AT3" s="128">
        <f>'Drifted Weights'!AT3*'Monthly Return'!AT3</f>
        <v>-3.6873671279715218E-4</v>
      </c>
      <c r="AU3" s="128">
        <f>'Drifted Weights'!AU3*'Monthly Return'!AU3</f>
        <v>-4.4023536069304767E-4</v>
      </c>
      <c r="AV3" s="128">
        <f>'Drifted Weights'!AV3*'Monthly Return'!AV3</f>
        <v>5.3507697997106556E-4</v>
      </c>
      <c r="AW3" s="128">
        <f>'Drifted Weights'!AW3*'Monthly Return'!AW3</f>
        <v>-2.7260998111569091E-3</v>
      </c>
      <c r="AX3" s="128">
        <f>'Drifted Weights'!AX3*'Monthly Return'!AX3</f>
        <v>1.2325525360027166E-3</v>
      </c>
      <c r="AY3" s="127">
        <f>'Drifted Weights'!AY3*'Monthly Return'!AY3</f>
        <v>2.9103245695410876E-3</v>
      </c>
      <c r="AZ3" s="128">
        <f>'Drifted Weights'!AZ3*'Monthly Return'!AZ3</f>
        <v>2.7515700734645184E-3</v>
      </c>
      <c r="BA3" s="128">
        <f>'Drifted Weights'!BA3*'Monthly Return'!BA3</f>
        <v>1.4484111323838048E-3</v>
      </c>
      <c r="BB3" s="128">
        <f>'Drifted Weights'!BB3*'Monthly Return'!BB3</f>
        <v>-9.539346671983682E-4</v>
      </c>
      <c r="BC3" s="129">
        <f>'Drifted Weights'!BC3*'Monthly Return'!BC3</f>
        <v>2.8880376389464391E-3</v>
      </c>
      <c r="BD3" s="127">
        <f>'Drifted Weights'!BD3*'Monthly Return'!BD3</f>
        <v>-2.8096029542017787E-4</v>
      </c>
      <c r="BE3" s="167" cm="1">
        <f t="array" ref="BE3">PRODUCT(1+C3:BD3)-1</f>
        <v>2.9287005257038201E-2</v>
      </c>
      <c r="BF3" s="164">
        <f>SLOPE(C3:BD3,$C$52:$BD$52)</f>
        <v>3.4596031731211549E-2</v>
      </c>
    </row>
    <row r="4" spans="1:58">
      <c r="A4" s="115" t="s">
        <v>52</v>
      </c>
      <c r="B4" s="115" t="s">
        <v>53</v>
      </c>
      <c r="C4" s="138">
        <f>'Drifted Weights'!C4*'Monthly Return'!C4</f>
        <v>-1.5697098401955471E-3</v>
      </c>
      <c r="D4" s="128">
        <f>'Drifted Weights'!D4*'Monthly Return'!D4</f>
        <v>5.4183301571824596E-3</v>
      </c>
      <c r="E4" s="128">
        <f>'Drifted Weights'!E4*'Monthly Return'!E4</f>
        <v>-8.8933434419073004E-4</v>
      </c>
      <c r="F4" s="128">
        <f>'Drifted Weights'!F4*'Monthly Return'!F4</f>
        <v>1.574058871047589E-3</v>
      </c>
      <c r="G4" s="128">
        <f>'Drifted Weights'!G4*'Monthly Return'!G4</f>
        <v>2.3647843276740892E-3</v>
      </c>
      <c r="H4" s="138">
        <f>'Drifted Weights'!H4*'Monthly Return'!H4</f>
        <v>4.2315973101657067E-4</v>
      </c>
      <c r="I4" s="128">
        <f>'Drifted Weights'!I4*'Monthly Return'!I4</f>
        <v>8.3238042315066595E-4</v>
      </c>
      <c r="J4" s="128">
        <f>'Drifted Weights'!J4*'Monthly Return'!J4</f>
        <v>6.0076977675014816E-4</v>
      </c>
      <c r="K4" s="128">
        <f>'Drifted Weights'!K4*'Monthly Return'!K4</f>
        <v>7.2080539023848143E-4</v>
      </c>
      <c r="L4" s="128">
        <f>'Drifted Weights'!L4*'Monthly Return'!L4</f>
        <v>1.8198713023441886E-3</v>
      </c>
      <c r="M4" s="128">
        <f>'Drifted Weights'!M4*'Monthly Return'!M4</f>
        <v>-5.1566005512349465E-3</v>
      </c>
      <c r="N4" s="128">
        <f>'Drifted Weights'!N4*'Monthly Return'!N4</f>
        <v>2.9076971978796154E-3</v>
      </c>
      <c r="O4" s="138">
        <f>'Drifted Weights'!O4*'Monthly Return'!O4</f>
        <v>1.7280992367213026E-3</v>
      </c>
      <c r="P4" s="128">
        <f>'Drifted Weights'!P4*'Monthly Return'!P4</f>
        <v>-1.474715783734879E-3</v>
      </c>
      <c r="Q4" s="128">
        <f>'Drifted Weights'!Q4*'Monthly Return'!Q4</f>
        <v>-3.7651392936916304E-4</v>
      </c>
      <c r="R4" s="128">
        <f>'Drifted Weights'!R4*'Monthly Return'!R4</f>
        <v>3.6870515792611309E-4</v>
      </c>
      <c r="S4" s="129">
        <f>'Drifted Weights'!S4*'Monthly Return'!S4</f>
        <v>9.5896743713685801E-5</v>
      </c>
      <c r="T4" s="138">
        <f>'Drifted Weights'!T4*'Monthly Return'!T4</f>
        <v>-3.4845667235666213E-3</v>
      </c>
      <c r="U4" s="128">
        <f>'Drifted Weights'!U4*'Monthly Return'!U4</f>
        <v>5.2536439851466198E-4</v>
      </c>
      <c r="V4" s="128">
        <f>'Drifted Weights'!V4*'Monthly Return'!V4</f>
        <v>3.8579023376472308E-4</v>
      </c>
      <c r="W4" s="128">
        <f>'Drifted Weights'!W4*'Monthly Return'!W4</f>
        <v>7.2401823907529883E-4</v>
      </c>
      <c r="X4" s="128">
        <f>'Drifted Weights'!X4*'Monthly Return'!X4</f>
        <v>3.9783537432393551E-3</v>
      </c>
      <c r="Y4" s="128">
        <f>'Drifted Weights'!Y4*'Monthly Return'!Y4</f>
        <v>1.7294096400947213E-3</v>
      </c>
      <c r="Z4" s="138">
        <f>'Drifted Weights'!Z4*'Monthly Return'!Z4</f>
        <v>8.6655449939692644E-5</v>
      </c>
      <c r="AA4" s="128">
        <f>'Drifted Weights'!AA4*'Monthly Return'!AA4</f>
        <v>3.4774746610356177E-3</v>
      </c>
      <c r="AB4" s="128">
        <f>'Drifted Weights'!AB4*'Monthly Return'!AB4</f>
        <v>3.1439230405693607E-3</v>
      </c>
      <c r="AC4" s="128">
        <f>'Drifted Weights'!AC4*'Monthly Return'!AC4</f>
        <v>-2.5764284768642056E-3</v>
      </c>
      <c r="AD4" s="128">
        <f>'Drifted Weights'!AD4*'Monthly Return'!AD4</f>
        <v>1.4983219204276789E-3</v>
      </c>
      <c r="AE4" s="129">
        <f>'Drifted Weights'!AE4*'Monthly Return'!AE4</f>
        <v>-1.8613173444295599E-3</v>
      </c>
      <c r="AF4" s="138">
        <f>'Drifted Weights'!AF4*'Monthly Return'!AF4</f>
        <v>3.5223910570653092E-3</v>
      </c>
      <c r="AG4" s="128">
        <f>'Drifted Weights'!AG4*'Monthly Return'!AG4</f>
        <v>5.9305346002027054E-4</v>
      </c>
      <c r="AH4" s="128">
        <f>'Drifted Weights'!AH4*'Monthly Return'!AH4</f>
        <v>1.8475772814069243E-4</v>
      </c>
      <c r="AI4" s="128">
        <f>'Drifted Weights'!AI4*'Monthly Return'!AI4</f>
        <v>1.4983034005501702E-3</v>
      </c>
      <c r="AJ4" s="128">
        <f>'Drifted Weights'!AJ4*'Monthly Return'!AJ4</f>
        <v>-4.1116919111512467E-4</v>
      </c>
      <c r="AK4" s="128">
        <f>'Drifted Weights'!AK4*'Monthly Return'!AK4</f>
        <v>3.6591124424627647E-3</v>
      </c>
      <c r="AL4" s="128">
        <f>'Drifted Weights'!AL4*'Monthly Return'!AL4</f>
        <v>-7.3169731319005192E-4</v>
      </c>
      <c r="AM4" s="138">
        <f>'Drifted Weights'!AM4*'Monthly Return'!AM4</f>
        <v>1.293119401486392E-3</v>
      </c>
      <c r="AN4" s="128">
        <f>'Drifted Weights'!AN4*'Monthly Return'!AN4</f>
        <v>1.4046765557521729E-3</v>
      </c>
      <c r="AO4" s="128">
        <f>'Drifted Weights'!AO4*'Monthly Return'!AO4</f>
        <v>4.7450373454592035E-3</v>
      </c>
      <c r="AP4" s="128">
        <f>'Drifted Weights'!AP4*'Monthly Return'!AP4</f>
        <v>-1.0151159214851764E-3</v>
      </c>
      <c r="AQ4" s="129">
        <f>'Drifted Weights'!AQ4*'Monthly Return'!AQ4</f>
        <v>-5.5432305704887714E-4</v>
      </c>
      <c r="AR4" s="138">
        <f>'Drifted Weights'!AR4*'Monthly Return'!AR4</f>
        <v>-1.3995003394514517E-3</v>
      </c>
      <c r="AS4" s="128">
        <f>'Drifted Weights'!AS4*'Monthly Return'!AS4</f>
        <v>9.1986078333803093E-4</v>
      </c>
      <c r="AT4" s="128">
        <f>'Drifted Weights'!AT4*'Monthly Return'!AT4</f>
        <v>-2.7523134958816096E-4</v>
      </c>
      <c r="AU4" s="128">
        <f>'Drifted Weights'!AU4*'Monthly Return'!AU4</f>
        <v>2.9016423098355545E-4</v>
      </c>
      <c r="AV4" s="128">
        <f>'Drifted Weights'!AV4*'Monthly Return'!AV4</f>
        <v>-6.845365856026327E-4</v>
      </c>
      <c r="AW4" s="128">
        <f>'Drifted Weights'!AW4*'Monthly Return'!AW4</f>
        <v>-5.7550718190188858E-4</v>
      </c>
      <c r="AX4" s="128">
        <f>'Drifted Weights'!AX4*'Monthly Return'!AX4</f>
        <v>1.3659415239558074E-3</v>
      </c>
      <c r="AY4" s="127">
        <f>'Drifted Weights'!AY4*'Monthly Return'!AY4</f>
        <v>3.9975592466425756E-3</v>
      </c>
      <c r="AZ4" s="128">
        <f>'Drifted Weights'!AZ4*'Monthly Return'!AZ4</f>
        <v>3.6190491821155514E-3</v>
      </c>
      <c r="BA4" s="128">
        <f>'Drifted Weights'!BA4*'Monthly Return'!BA4</f>
        <v>-5.0371307114580933E-4</v>
      </c>
      <c r="BB4" s="128">
        <f>'Drifted Weights'!BB4*'Monthly Return'!BB4</f>
        <v>-1.9793191140874099E-5</v>
      </c>
      <c r="BC4" s="129">
        <f>'Drifted Weights'!BC4*'Monthly Return'!BC4</f>
        <v>2.3134250260743697E-3</v>
      </c>
      <c r="BD4" s="127">
        <f>'Drifted Weights'!BD4*'Monthly Return'!BD4</f>
        <v>-2.7659043870915516E-4</v>
      </c>
      <c r="BE4" s="167" cm="1">
        <f t="array" ref="BE4">PRODUCT(1+C4:BD4)-1</f>
        <v>4.0654001623768421E-2</v>
      </c>
      <c r="BF4" s="164">
        <f t="shared" ref="BF3:BF49" si="0">SLOPE(C4:BD4,$C$52:$BD$52)</f>
        <v>3.2057292863349622E-2</v>
      </c>
    </row>
    <row r="5" spans="1:58">
      <c r="A5" s="115" t="s">
        <v>62</v>
      </c>
      <c r="B5" s="115" t="s">
        <v>63</v>
      </c>
      <c r="C5" s="138">
        <f>'Drifted Weights'!C5*'Monthly Return'!C5</f>
        <v>-1.3807314466926332E-3</v>
      </c>
      <c r="D5" s="128">
        <f>'Drifted Weights'!D5*'Monthly Return'!D5</f>
        <v>3.506741437506589E-3</v>
      </c>
      <c r="E5" s="128">
        <f>'Drifted Weights'!E5*'Monthly Return'!E5</f>
        <v>1.7393262679879398E-3</v>
      </c>
      <c r="F5" s="128">
        <f>'Drifted Weights'!F5*'Monthly Return'!F5</f>
        <v>9.2213403241576551E-4</v>
      </c>
      <c r="G5" s="128">
        <f>'Drifted Weights'!G5*'Monthly Return'!G5</f>
        <v>1.7849437328474923E-3</v>
      </c>
      <c r="H5" s="138">
        <f>'Drifted Weights'!H5*'Monthly Return'!H5</f>
        <v>-1.0429630140291607E-3</v>
      </c>
      <c r="I5" s="128">
        <f>'Drifted Weights'!I5*'Monthly Return'!I5</f>
        <v>-2.6993647177726517E-4</v>
      </c>
      <c r="J5" s="128">
        <f>'Drifted Weights'!J5*'Monthly Return'!J5</f>
        <v>-5.427435630779425E-4</v>
      </c>
      <c r="K5" s="128">
        <f>'Drifted Weights'!K5*'Monthly Return'!K5</f>
        <v>1.0058415029448929E-3</v>
      </c>
      <c r="L5" s="128">
        <f>'Drifted Weights'!L5*'Monthly Return'!L5</f>
        <v>1.6254242753522554E-3</v>
      </c>
      <c r="M5" s="128">
        <f>'Drifted Weights'!M5*'Monthly Return'!M5</f>
        <v>-1.2017978904314845E-3</v>
      </c>
      <c r="N5" s="128">
        <f>'Drifted Weights'!N5*'Monthly Return'!N5</f>
        <v>5.8979784206731776E-4</v>
      </c>
      <c r="O5" s="138">
        <f>'Drifted Weights'!O5*'Monthly Return'!O5</f>
        <v>1.2522146771914095E-3</v>
      </c>
      <c r="P5" s="128">
        <f>'Drifted Weights'!P5*'Monthly Return'!P5</f>
        <v>-8.9034481366985735E-4</v>
      </c>
      <c r="Q5" s="128">
        <f>'Drifted Weights'!Q5*'Monthly Return'!Q5</f>
        <v>-6.2017407418986945E-4</v>
      </c>
      <c r="R5" s="128">
        <f>'Drifted Weights'!R5*'Monthly Return'!R5</f>
        <v>1.6705779575148036E-4</v>
      </c>
      <c r="S5" s="129">
        <f>'Drifted Weights'!S5*'Monthly Return'!S5</f>
        <v>-5.6952212112104487E-4</v>
      </c>
      <c r="T5" s="138">
        <f>'Drifted Weights'!T5*'Monthly Return'!T5</f>
        <v>-1.1352314639274752E-3</v>
      </c>
      <c r="U5" s="128">
        <f>'Drifted Weights'!U5*'Monthly Return'!U5</f>
        <v>1.792550768596752E-3</v>
      </c>
      <c r="V5" s="128">
        <f>'Drifted Weights'!V5*'Monthly Return'!V5</f>
        <v>-6.8497317061322262E-4</v>
      </c>
      <c r="W5" s="128">
        <f>'Drifted Weights'!W5*'Monthly Return'!W5</f>
        <v>-1.247053848693807E-3</v>
      </c>
      <c r="X5" s="128">
        <f>'Drifted Weights'!X5*'Monthly Return'!X5</f>
        <v>6.164439858731541E-4</v>
      </c>
      <c r="Y5" s="128">
        <f>'Drifted Weights'!Y5*'Monthly Return'!Y5</f>
        <v>1.7123313459409594E-3</v>
      </c>
      <c r="Z5" s="138">
        <f>'Drifted Weights'!Z5*'Monthly Return'!Z5</f>
        <v>-8.2307123945684496E-4</v>
      </c>
      <c r="AA5" s="128">
        <f>'Drifted Weights'!AA5*'Monthly Return'!AA5</f>
        <v>2.6856709523973652E-3</v>
      </c>
      <c r="AB5" s="128">
        <f>'Drifted Weights'!AB5*'Monthly Return'!AB5</f>
        <v>9.8903834985940916E-5</v>
      </c>
      <c r="AC5" s="128">
        <f>'Drifted Weights'!AC5*'Monthly Return'!AC5</f>
        <v>-1.592067265386445E-3</v>
      </c>
      <c r="AD5" s="128">
        <f>'Drifted Weights'!AD5*'Monthly Return'!AD5</f>
        <v>7.9202784331048649E-4</v>
      </c>
      <c r="AE5" s="129">
        <f>'Drifted Weights'!AE5*'Monthly Return'!AE5</f>
        <v>-1.0124249380577934E-3</v>
      </c>
      <c r="AF5" s="138">
        <f>'Drifted Weights'!AF5*'Monthly Return'!AF5</f>
        <v>-2.1254696494433137E-4</v>
      </c>
      <c r="AG5" s="128">
        <f>'Drifted Weights'!AG5*'Monthly Return'!AG5</f>
        <v>5.499673748254792E-4</v>
      </c>
      <c r="AH5" s="128">
        <f>'Drifted Weights'!AH5*'Monthly Return'!AH5</f>
        <v>-5.9902659641548059E-4</v>
      </c>
      <c r="AI5" s="128">
        <f>'Drifted Weights'!AI5*'Monthly Return'!AI5</f>
        <v>5.8052863300978768E-4</v>
      </c>
      <c r="AJ5" s="128">
        <f>'Drifted Weights'!AJ5*'Monthly Return'!AJ5</f>
        <v>-1.7114699584902778E-3</v>
      </c>
      <c r="AK5" s="128">
        <f>'Drifted Weights'!AK5*'Monthly Return'!AK5</f>
        <v>1.6490253440795872E-3</v>
      </c>
      <c r="AL5" s="128">
        <f>'Drifted Weights'!AL5*'Monthly Return'!AL5</f>
        <v>1.3710615397397314E-3</v>
      </c>
      <c r="AM5" s="138">
        <f>'Drifted Weights'!AM5*'Monthly Return'!AM5</f>
        <v>-1.55043948846989E-3</v>
      </c>
      <c r="AN5" s="128">
        <f>'Drifted Weights'!AN5*'Monthly Return'!AN5</f>
        <v>1.5095019955027882E-3</v>
      </c>
      <c r="AO5" s="128">
        <f>'Drifted Weights'!AO5*'Monthly Return'!AO5</f>
        <v>1.8176223936476289E-3</v>
      </c>
      <c r="AP5" s="128">
        <f>'Drifted Weights'!AP5*'Monthly Return'!AP5</f>
        <v>6.271340800099661E-4</v>
      </c>
      <c r="AQ5" s="129">
        <f>'Drifted Weights'!AQ5*'Monthly Return'!AQ5</f>
        <v>1.1702909142434458E-3</v>
      </c>
      <c r="AR5" s="138">
        <f>'Drifted Weights'!AR5*'Monthly Return'!AR5</f>
        <v>-1.4664092930267823E-4</v>
      </c>
      <c r="AS5" s="128">
        <f>'Drifted Weights'!AS5*'Monthly Return'!AS5</f>
        <v>1.6203547354784271E-3</v>
      </c>
      <c r="AT5" s="128">
        <f>'Drifted Weights'!AT5*'Monthly Return'!AT5</f>
        <v>-1.1312767601904884E-5</v>
      </c>
      <c r="AU5" s="128">
        <f>'Drifted Weights'!AU5*'Monthly Return'!AU5</f>
        <v>2.86405970486745E-4</v>
      </c>
      <c r="AV5" s="128">
        <f>'Drifted Weights'!AV5*'Monthly Return'!AV5</f>
        <v>-1.7294317858634082E-3</v>
      </c>
      <c r="AW5" s="128">
        <f>'Drifted Weights'!AW5*'Monthly Return'!AW5</f>
        <v>1.7351158039780891E-4</v>
      </c>
      <c r="AX5" s="128">
        <f>'Drifted Weights'!AX5*'Monthly Return'!AX5</f>
        <v>5.8862063550989263E-4</v>
      </c>
      <c r="AY5" s="127">
        <f>'Drifted Weights'!AY5*'Monthly Return'!AY5</f>
        <v>2.0496777084554126E-3</v>
      </c>
      <c r="AZ5" s="128">
        <f>'Drifted Weights'!AZ5*'Monthly Return'!AZ5</f>
        <v>2.9024130847334797E-3</v>
      </c>
      <c r="BA5" s="128">
        <f>'Drifted Weights'!BA5*'Monthly Return'!BA5</f>
        <v>-4.1772393960011169E-4</v>
      </c>
      <c r="BB5" s="128">
        <f>'Drifted Weights'!BB5*'Monthly Return'!BB5</f>
        <v>5.8936071274156307E-4</v>
      </c>
      <c r="BC5" s="129">
        <f>'Drifted Weights'!BC5*'Monthly Return'!BC5</f>
        <v>1.0363937057176914E-3</v>
      </c>
      <c r="BD5" s="127">
        <f>'Drifted Weights'!BD5*'Monthly Return'!BD5</f>
        <v>-3.8555030850367087E-4</v>
      </c>
      <c r="BE5" s="167" cm="1">
        <f t="array" ref="BE5">PRODUCT(1+C5:BD5)-1</f>
        <v>1.9171614090275346E-2</v>
      </c>
      <c r="BF5" s="164">
        <f t="shared" si="0"/>
        <v>2.2816488955356266E-2</v>
      </c>
    </row>
    <row r="6" spans="1:58">
      <c r="A6" s="115" t="s">
        <v>70</v>
      </c>
      <c r="B6" s="115" t="s">
        <v>71</v>
      </c>
      <c r="C6" s="138">
        <f>'Drifted Weights'!C6*'Monthly Return'!C6</f>
        <v>-1.299996553031608E-3</v>
      </c>
      <c r="D6" s="128">
        <f>'Drifted Weights'!D6*'Monthly Return'!D6</f>
        <v>3.8631587994111599E-3</v>
      </c>
      <c r="E6" s="128">
        <f>'Drifted Weights'!E6*'Monthly Return'!E6</f>
        <v>2.9390805185343654E-3</v>
      </c>
      <c r="F6" s="128">
        <f>'Drifted Weights'!F6*'Monthly Return'!F6</f>
        <v>-1.1727812023005877E-3</v>
      </c>
      <c r="G6" s="128">
        <f>'Drifted Weights'!G6*'Monthly Return'!G6</f>
        <v>8.9488178145459335E-4</v>
      </c>
      <c r="H6" s="138">
        <f>'Drifted Weights'!H6*'Monthly Return'!H6</f>
        <v>-1.0643824756126983E-3</v>
      </c>
      <c r="I6" s="128">
        <f>'Drifted Weights'!I6*'Monthly Return'!I6</f>
        <v>4.3123997320514308E-4</v>
      </c>
      <c r="J6" s="128">
        <f>'Drifted Weights'!J6*'Monthly Return'!J6</f>
        <v>1.0591722867339241E-3</v>
      </c>
      <c r="K6" s="128">
        <f>'Drifted Weights'!K6*'Monthly Return'!K6</f>
        <v>3.888396864419554E-4</v>
      </c>
      <c r="L6" s="128">
        <f>'Drifted Weights'!L6*'Monthly Return'!L6</f>
        <v>1.428853656686688E-3</v>
      </c>
      <c r="M6" s="128">
        <f>'Drifted Weights'!M6*'Monthly Return'!M6</f>
        <v>-1.5231011824748634E-3</v>
      </c>
      <c r="N6" s="128">
        <f>'Drifted Weights'!N6*'Monthly Return'!N6</f>
        <v>4.831677237274637E-4</v>
      </c>
      <c r="O6" s="138">
        <f>'Drifted Weights'!O6*'Monthly Return'!O6</f>
        <v>1.0314294577918716E-3</v>
      </c>
      <c r="P6" s="128">
        <f>'Drifted Weights'!P6*'Monthly Return'!P6</f>
        <v>-1.2478190915785807E-3</v>
      </c>
      <c r="Q6" s="128">
        <f>'Drifted Weights'!Q6*'Monthly Return'!Q6</f>
        <v>-3.030629660889168E-3</v>
      </c>
      <c r="R6" s="128">
        <f>'Drifted Weights'!R6*'Monthly Return'!R6</f>
        <v>8.1096017355087552E-5</v>
      </c>
      <c r="S6" s="129">
        <f>'Drifted Weights'!S6*'Monthly Return'!S6</f>
        <v>2.0282126820550033E-3</v>
      </c>
      <c r="T6" s="138">
        <f>'Drifted Weights'!T6*'Monthly Return'!T6</f>
        <v>-1.7349763882665188E-3</v>
      </c>
      <c r="U6" s="128">
        <f>'Drifted Weights'!U6*'Monthly Return'!U6</f>
        <v>9.9262953311747126E-4</v>
      </c>
      <c r="V6" s="128">
        <f>'Drifted Weights'!V6*'Monthly Return'!V6</f>
        <v>4.32614634071509E-4</v>
      </c>
      <c r="W6" s="128">
        <f>'Drifted Weights'!W6*'Monthly Return'!W6</f>
        <v>-2.3651021268330827E-3</v>
      </c>
      <c r="X6" s="128">
        <f>'Drifted Weights'!X6*'Monthly Return'!X6</f>
        <v>7.6969402705391024E-4</v>
      </c>
      <c r="Y6" s="128">
        <f>'Drifted Weights'!Y6*'Monthly Return'!Y6</f>
        <v>1.3389771382883336E-3</v>
      </c>
      <c r="Z6" s="138">
        <f>'Drifted Weights'!Z6*'Monthly Return'!Z6</f>
        <v>-6.0546067794577259E-4</v>
      </c>
      <c r="AA6" s="128">
        <f>'Drifted Weights'!AA6*'Monthly Return'!AA6</f>
        <v>2.9245803315983577E-3</v>
      </c>
      <c r="AB6" s="128">
        <f>'Drifted Weights'!AB6*'Monthly Return'!AB6</f>
        <v>-4.1415980900362759E-4</v>
      </c>
      <c r="AC6" s="128">
        <f>'Drifted Weights'!AC6*'Monthly Return'!AC6</f>
        <v>-2.7446067581201905E-3</v>
      </c>
      <c r="AD6" s="128">
        <f>'Drifted Weights'!AD6*'Monthly Return'!AD6</f>
        <v>1.6515674154686446E-3</v>
      </c>
      <c r="AE6" s="129">
        <f>'Drifted Weights'!AE6*'Monthly Return'!AE6</f>
        <v>-5.23613522651765E-4</v>
      </c>
      <c r="AF6" s="138">
        <f>'Drifted Weights'!AF6*'Monthly Return'!AF6</f>
        <v>2.2572817207266199E-4</v>
      </c>
      <c r="AG6" s="128">
        <f>'Drifted Weights'!AG6*'Monthly Return'!AG6</f>
        <v>2.157689110672234E-4</v>
      </c>
      <c r="AH6" s="128">
        <f>'Drifted Weights'!AH6*'Monthly Return'!AH6</f>
        <v>-5.1112595455016544E-4</v>
      </c>
      <c r="AI6" s="128">
        <f>'Drifted Weights'!AI6*'Monthly Return'!AI6</f>
        <v>1.0924645456927703E-3</v>
      </c>
      <c r="AJ6" s="128">
        <f>'Drifted Weights'!AJ6*'Monthly Return'!AJ6</f>
        <v>-2.8941797084383234E-3</v>
      </c>
      <c r="AK6" s="128">
        <f>'Drifted Weights'!AK6*'Monthly Return'!AK6</f>
        <v>1.366335285094515E-3</v>
      </c>
      <c r="AL6" s="128">
        <f>'Drifted Weights'!AL6*'Monthly Return'!AL6</f>
        <v>1.2643410739437738E-3</v>
      </c>
      <c r="AM6" s="138">
        <f>'Drifted Weights'!AM6*'Monthly Return'!AM6</f>
        <v>-3.1799662197097637E-4</v>
      </c>
      <c r="AN6" s="128">
        <f>'Drifted Weights'!AN6*'Monthly Return'!AN6</f>
        <v>2.3179866349341827E-3</v>
      </c>
      <c r="AO6" s="128">
        <f>'Drifted Weights'!AO6*'Monthly Return'!AO6</f>
        <v>1.8580140023953542E-3</v>
      </c>
      <c r="AP6" s="128">
        <f>'Drifted Weights'!AP6*'Monthly Return'!AP6</f>
        <v>1.6822132518381472E-3</v>
      </c>
      <c r="AQ6" s="129">
        <f>'Drifted Weights'!AQ6*'Monthly Return'!AQ6</f>
        <v>1.4238539456628591E-3</v>
      </c>
      <c r="AR6" s="138">
        <f>'Drifted Weights'!AR6*'Monthly Return'!AR6</f>
        <v>-7.4968115542380434E-4</v>
      </c>
      <c r="AS6" s="128">
        <f>'Drifted Weights'!AS6*'Monthly Return'!AS6</f>
        <v>2.1452345348497047E-3</v>
      </c>
      <c r="AT6" s="128">
        <f>'Drifted Weights'!AT6*'Monthly Return'!AT6</f>
        <v>-1.6969151402857329E-4</v>
      </c>
      <c r="AU6" s="128">
        <f>'Drifted Weights'!AU6*'Monthly Return'!AU6</f>
        <v>-7.2406003774738901E-5</v>
      </c>
      <c r="AV6" s="128">
        <f>'Drifted Weights'!AV6*'Monthly Return'!AV6</f>
        <v>6.8129130958255479E-4</v>
      </c>
      <c r="AW6" s="128">
        <f>'Drifted Weights'!AW6*'Monthly Return'!AW6</f>
        <v>2.1416286494815267E-3</v>
      </c>
      <c r="AX6" s="128">
        <f>'Drifted Weights'!AX6*'Monthly Return'!AX6</f>
        <v>3.3612921009009951E-4</v>
      </c>
      <c r="AY6" s="127">
        <f>'Drifted Weights'!AY6*'Monthly Return'!AY6</f>
        <v>1.5537347902519726E-3</v>
      </c>
      <c r="AZ6" s="128">
        <f>'Drifted Weights'!AZ6*'Monthly Return'!AZ6</f>
        <v>1.2663941025274506E-3</v>
      </c>
      <c r="BA6" s="128">
        <f>'Drifted Weights'!BA6*'Monthly Return'!BA6</f>
        <v>-1.4072373022269921E-3</v>
      </c>
      <c r="BB6" s="128">
        <f>'Drifted Weights'!BB6*'Monthly Return'!BB6</f>
        <v>2.583730345256709E-4</v>
      </c>
      <c r="BC6" s="129">
        <f>'Drifted Weights'!BC6*'Monthly Return'!BC6</f>
        <v>1.8625522381677685E-3</v>
      </c>
      <c r="BD6" s="127">
        <f>'Drifted Weights'!BD6*'Monthly Return'!BD6</f>
        <v>2.0430871048912472E-4</v>
      </c>
      <c r="BE6" s="167" cm="1">
        <f t="array" ref="BE6">PRODUCT(1+C6:BD6)-1</f>
        <v>2.0938097775597297E-2</v>
      </c>
      <c r="BF6" s="164">
        <f t="shared" si="0"/>
        <v>2.2944492750050484E-2</v>
      </c>
    </row>
    <row r="7" spans="1:58">
      <c r="A7" s="115" t="s">
        <v>76</v>
      </c>
      <c r="B7" s="115" t="s">
        <v>77</v>
      </c>
      <c r="C7" s="138">
        <f>'Drifted Weights'!C7*'Monthly Return'!C7</f>
        <v>-1.5659847164418888E-3</v>
      </c>
      <c r="D7" s="128">
        <f>'Drifted Weights'!D7*'Monthly Return'!D7</f>
        <v>4.0337390147792505E-3</v>
      </c>
      <c r="E7" s="128">
        <f>'Drifted Weights'!E7*'Monthly Return'!E7</f>
        <v>1.3850285094444636E-3</v>
      </c>
      <c r="F7" s="128">
        <f>'Drifted Weights'!F7*'Monthly Return'!F7</f>
        <v>-2.5666426227103278E-4</v>
      </c>
      <c r="G7" s="128">
        <f>'Drifted Weights'!G7*'Monthly Return'!G7</f>
        <v>9.0594907372517936E-4</v>
      </c>
      <c r="H7" s="138">
        <f>'Drifted Weights'!H7*'Monthly Return'!H7</f>
        <v>-2.507294834193326E-4</v>
      </c>
      <c r="I7" s="128">
        <f>'Drifted Weights'!I7*'Monthly Return'!I7</f>
        <v>3.4277720311229334E-5</v>
      </c>
      <c r="J7" s="128">
        <f>'Drifted Weights'!J7*'Monthly Return'!J7</f>
        <v>8.6583687246132013E-4</v>
      </c>
      <c r="K7" s="128">
        <f>'Drifted Weights'!K7*'Monthly Return'!K7</f>
        <v>7.5103581444009452E-4</v>
      </c>
      <c r="L7" s="128">
        <f>'Drifted Weights'!L7*'Monthly Return'!L7</f>
        <v>1.9937593711210999E-5</v>
      </c>
      <c r="M7" s="128">
        <f>'Drifted Weights'!M7*'Monthly Return'!M7</f>
        <v>-6.4312617118573924E-4</v>
      </c>
      <c r="N7" s="128">
        <f>'Drifted Weights'!N7*'Monthly Return'!N7</f>
        <v>1.0897560173421361E-3</v>
      </c>
      <c r="O7" s="138">
        <f>'Drifted Weights'!O7*'Monthly Return'!O7</f>
        <v>1.1762794622129833E-3</v>
      </c>
      <c r="P7" s="128">
        <f>'Drifted Weights'!P7*'Monthly Return'!P7</f>
        <v>-7.8996981405179295E-4</v>
      </c>
      <c r="Q7" s="128">
        <f>'Drifted Weights'!Q7*'Monthly Return'!Q7</f>
        <v>-5.162052243809904E-4</v>
      </c>
      <c r="R7" s="128">
        <f>'Drifted Weights'!R7*'Monthly Return'!R7</f>
        <v>2.171785136525855E-4</v>
      </c>
      <c r="S7" s="129">
        <f>'Drifted Weights'!S7*'Monthly Return'!S7</f>
        <v>4.5316839922511894E-4</v>
      </c>
      <c r="T7" s="138">
        <f>'Drifted Weights'!T7*'Monthly Return'!T7</f>
        <v>-7.88006947889331E-4</v>
      </c>
      <c r="U7" s="128">
        <f>'Drifted Weights'!U7*'Monthly Return'!U7</f>
        <v>2.6818003374915905E-3</v>
      </c>
      <c r="V7" s="128">
        <f>'Drifted Weights'!V7*'Monthly Return'!V7</f>
        <v>-4.1928241308169102E-4</v>
      </c>
      <c r="W7" s="128">
        <f>'Drifted Weights'!W7*'Monthly Return'!W7</f>
        <v>-1.468111316897487E-3</v>
      </c>
      <c r="X7" s="128">
        <f>'Drifted Weights'!X7*'Monthly Return'!X7</f>
        <v>8.9788358223065901E-4</v>
      </c>
      <c r="Y7" s="128">
        <f>'Drifted Weights'!Y7*'Monthly Return'!Y7</f>
        <v>1.4620840453751225E-3</v>
      </c>
      <c r="Z7" s="138">
        <f>'Drifted Weights'!Z7*'Monthly Return'!Z7</f>
        <v>-1.5497446515633581E-4</v>
      </c>
      <c r="AA7" s="128">
        <f>'Drifted Weights'!AA7*'Monthly Return'!AA7</f>
        <v>2.3855119422467931E-3</v>
      </c>
      <c r="AB7" s="128">
        <f>'Drifted Weights'!AB7*'Monthly Return'!AB7</f>
        <v>-6.1147818860772833E-4</v>
      </c>
      <c r="AC7" s="128">
        <f>'Drifted Weights'!AC7*'Monthly Return'!AC7</f>
        <v>-9.3463908365826274E-4</v>
      </c>
      <c r="AD7" s="128">
        <f>'Drifted Weights'!AD7*'Monthly Return'!AD7</f>
        <v>-3.8417904187718488E-5</v>
      </c>
      <c r="AE7" s="129">
        <f>'Drifted Weights'!AE7*'Monthly Return'!AE7</f>
        <v>1.6503868324946878E-4</v>
      </c>
      <c r="AF7" s="138">
        <f>'Drifted Weights'!AF7*'Monthly Return'!AF7</f>
        <v>-1.0344382115929037E-3</v>
      </c>
      <c r="AG7" s="128">
        <f>'Drifted Weights'!AG7*'Monthly Return'!AG7</f>
        <v>2.4776095520323002E-4</v>
      </c>
      <c r="AH7" s="128">
        <f>'Drifted Weights'!AH7*'Monthly Return'!AH7</f>
        <v>-4.8627540887813831E-4</v>
      </c>
      <c r="AI7" s="128">
        <f>'Drifted Weights'!AI7*'Monthly Return'!AI7</f>
        <v>1.5033447005232095E-4</v>
      </c>
      <c r="AJ7" s="128">
        <f>'Drifted Weights'!AJ7*'Monthly Return'!AJ7</f>
        <v>-3.5118518796600673E-3</v>
      </c>
      <c r="AK7" s="128">
        <f>'Drifted Weights'!AK7*'Monthly Return'!AK7</f>
        <v>2.5604472168086543E-3</v>
      </c>
      <c r="AL7" s="128">
        <f>'Drifted Weights'!AL7*'Monthly Return'!AL7</f>
        <v>6.4237298250151872E-4</v>
      </c>
      <c r="AM7" s="138">
        <f>'Drifted Weights'!AM7*'Monthly Return'!AM7</f>
        <v>6.160781592589315E-4</v>
      </c>
      <c r="AN7" s="128">
        <f>'Drifted Weights'!AN7*'Monthly Return'!AN7</f>
        <v>8.364007985102751E-4</v>
      </c>
      <c r="AO7" s="128">
        <f>'Drifted Weights'!AO7*'Monthly Return'!AO7</f>
        <v>2.2998557356868608E-3</v>
      </c>
      <c r="AP7" s="128">
        <f>'Drifted Weights'!AP7*'Monthly Return'!AP7</f>
        <v>1.9469029665658292E-3</v>
      </c>
      <c r="AQ7" s="129">
        <f>'Drifted Weights'!AQ7*'Monthly Return'!AQ7</f>
        <v>5.6057769274670292E-4</v>
      </c>
      <c r="AR7" s="138">
        <f>'Drifted Weights'!AR7*'Monthly Return'!AR7</f>
        <v>-7.163699526266646E-5</v>
      </c>
      <c r="AS7" s="128">
        <f>'Drifted Weights'!AS7*'Monthly Return'!AS7</f>
        <v>2.7694433729385311E-3</v>
      </c>
      <c r="AT7" s="128">
        <f>'Drifted Weights'!AT7*'Monthly Return'!AT7</f>
        <v>-6.3526092461033427E-4</v>
      </c>
      <c r="AU7" s="128">
        <f>'Drifted Weights'!AU7*'Monthly Return'!AU7</f>
        <v>1.2233265267432781E-4</v>
      </c>
      <c r="AV7" s="128">
        <f>'Drifted Weights'!AV7*'Monthly Return'!AV7</f>
        <v>7.4830131892461105E-4</v>
      </c>
      <c r="AW7" s="128">
        <f>'Drifted Weights'!AW7*'Monthly Return'!AW7</f>
        <v>1.6176200179215815E-3</v>
      </c>
      <c r="AX7" s="128">
        <f>'Drifted Weights'!AX7*'Monthly Return'!AX7</f>
        <v>4.333946440753808E-5</v>
      </c>
      <c r="AY7" s="127">
        <f>'Drifted Weights'!AY7*'Monthly Return'!AY7</f>
        <v>9.1981901917263722E-4</v>
      </c>
      <c r="AZ7" s="128">
        <f>'Drifted Weights'!AZ7*'Monthly Return'!AZ7</f>
        <v>1.625319805821872E-3</v>
      </c>
      <c r="BA7" s="128">
        <f>'Drifted Weights'!BA7*'Monthly Return'!BA7</f>
        <v>-4.9927538213161875E-4</v>
      </c>
      <c r="BB7" s="128">
        <f>'Drifted Weights'!BB7*'Monthly Return'!BB7</f>
        <v>6.1436532245848945E-4</v>
      </c>
      <c r="BC7" s="129">
        <f>'Drifted Weights'!BC7*'Monthly Return'!BC7</f>
        <v>1.5152599378344895E-3</v>
      </c>
      <c r="BD7" s="127">
        <f>'Drifted Weights'!BD7*'Monthly Return'!BD7</f>
        <v>-5.974525404906383E-4</v>
      </c>
      <c r="BE7" s="167" cm="1">
        <f t="array" ref="BE7">PRODUCT(1+C7:BD7)-1</f>
        <v>2.3306590473100464E-2</v>
      </c>
      <c r="BF7" s="164">
        <f t="shared" si="0"/>
        <v>1.9476017789080986E-2</v>
      </c>
    </row>
    <row r="8" spans="1:58">
      <c r="A8" s="115" t="s">
        <v>82</v>
      </c>
      <c r="B8" s="115" t="s">
        <v>83</v>
      </c>
      <c r="C8" s="138">
        <f>'Drifted Weights'!C8*'Monthly Return'!C8</f>
        <v>-2.0290655717217568E-3</v>
      </c>
      <c r="D8" s="128">
        <f>'Drifted Weights'!D8*'Monthly Return'!D8</f>
        <v>2.1288862877661477E-3</v>
      </c>
      <c r="E8" s="128">
        <f>'Drifted Weights'!E8*'Monthly Return'!E8</f>
        <v>2.6387362375868686E-3</v>
      </c>
      <c r="F8" s="128">
        <f>'Drifted Weights'!F8*'Monthly Return'!F8</f>
        <v>-4.6446879777693922E-5</v>
      </c>
      <c r="G8" s="128">
        <f>'Drifted Weights'!G8*'Monthly Return'!G8</f>
        <v>1.0905039066089529E-3</v>
      </c>
      <c r="H8" s="138">
        <f>'Drifted Weights'!H8*'Monthly Return'!H8</f>
        <v>-5.9416268571647348E-4</v>
      </c>
      <c r="I8" s="128">
        <f>'Drifted Weights'!I8*'Monthly Return'!I8</f>
        <v>-1.6234482776923966E-4</v>
      </c>
      <c r="J8" s="128">
        <f>'Drifted Weights'!J8*'Monthly Return'!J8</f>
        <v>-1.6591218156522176E-3</v>
      </c>
      <c r="K8" s="128">
        <f>'Drifted Weights'!K8*'Monthly Return'!K8</f>
        <v>-5.095444979409154E-4</v>
      </c>
      <c r="L8" s="128">
        <f>'Drifted Weights'!L8*'Monthly Return'!L8</f>
        <v>1.0464876429769009E-3</v>
      </c>
      <c r="M8" s="128">
        <f>'Drifted Weights'!M8*'Monthly Return'!M8</f>
        <v>-1.3925466189407564E-3</v>
      </c>
      <c r="N8" s="128">
        <f>'Drifted Weights'!N8*'Monthly Return'!N8</f>
        <v>2.599577545781071E-3</v>
      </c>
      <c r="O8" s="138">
        <f>'Drifted Weights'!O8*'Monthly Return'!O8</f>
        <v>2.9619009882966198E-3</v>
      </c>
      <c r="P8" s="128">
        <f>'Drifted Weights'!P8*'Monthly Return'!P8</f>
        <v>-3.5209820489754385E-3</v>
      </c>
      <c r="Q8" s="128">
        <f>'Drifted Weights'!Q8*'Monthly Return'!Q8</f>
        <v>2.3629049919486667E-3</v>
      </c>
      <c r="R8" s="128">
        <f>'Drifted Weights'!R8*'Monthly Return'!R8</f>
        <v>-4.3554573456672198E-4</v>
      </c>
      <c r="S8" s="129">
        <f>'Drifted Weights'!S8*'Monthly Return'!S8</f>
        <v>-1.1091976086567057E-3</v>
      </c>
      <c r="T8" s="138">
        <f>'Drifted Weights'!T8*'Monthly Return'!T8</f>
        <v>-2.1122483477220631E-3</v>
      </c>
      <c r="U8" s="128">
        <f>'Drifted Weights'!U8*'Monthly Return'!U8</f>
        <v>-8.1687693680720052E-4</v>
      </c>
      <c r="V8" s="128">
        <f>'Drifted Weights'!V8*'Monthly Return'!V8</f>
        <v>-1.4148505513537531E-3</v>
      </c>
      <c r="W8" s="128">
        <f>'Drifted Weights'!W8*'Monthly Return'!W8</f>
        <v>-1.6990469549950011E-3</v>
      </c>
      <c r="X8" s="128">
        <f>'Drifted Weights'!X8*'Monthly Return'!X8</f>
        <v>4.6335891241762652E-3</v>
      </c>
      <c r="Y8" s="128">
        <f>'Drifted Weights'!Y8*'Monthly Return'!Y8</f>
        <v>3.6383110833225537E-3</v>
      </c>
      <c r="Z8" s="138">
        <f>'Drifted Weights'!Z8*'Monthly Return'!Z8</f>
        <v>-6.5050230493449439E-4</v>
      </c>
      <c r="AA8" s="128">
        <f>'Drifted Weights'!AA8*'Monthly Return'!AA8</f>
        <v>2.7509732348672718E-3</v>
      </c>
      <c r="AB8" s="128">
        <f>'Drifted Weights'!AB8*'Monthly Return'!AB8</f>
        <v>3.4154309205626764E-4</v>
      </c>
      <c r="AC8" s="128">
        <f>'Drifted Weights'!AC8*'Monthly Return'!AC8</f>
        <v>-1.2615146547652733E-3</v>
      </c>
      <c r="AD8" s="128">
        <f>'Drifted Weights'!AD8*'Monthly Return'!AD8</f>
        <v>2.0003034441358823E-3</v>
      </c>
      <c r="AE8" s="129">
        <f>'Drifted Weights'!AE8*'Monthly Return'!AE8</f>
        <v>-1.9820026651277381E-3</v>
      </c>
      <c r="AF8" s="138">
        <f>'Drifted Weights'!AF8*'Monthly Return'!AF8</f>
        <v>1.8062545645780791E-3</v>
      </c>
      <c r="AG8" s="128">
        <f>'Drifted Weights'!AG8*'Monthly Return'!AG8</f>
        <v>5.8375475730395123E-4</v>
      </c>
      <c r="AH8" s="128">
        <f>'Drifted Weights'!AH8*'Monthly Return'!AH8</f>
        <v>9.5795562640568072E-4</v>
      </c>
      <c r="AI8" s="128">
        <f>'Drifted Weights'!AI8*'Monthly Return'!AI8</f>
        <v>1.1925454590681591E-4</v>
      </c>
      <c r="AJ8" s="128">
        <f>'Drifted Weights'!AJ8*'Monthly Return'!AJ8</f>
        <v>-4.1688552417162172E-4</v>
      </c>
      <c r="AK8" s="128">
        <f>'Drifted Weights'!AK8*'Monthly Return'!AK8</f>
        <v>1.2442848214589046E-3</v>
      </c>
      <c r="AL8" s="128">
        <f>'Drifted Weights'!AL8*'Monthly Return'!AL8</f>
        <v>1.4500183822777385E-3</v>
      </c>
      <c r="AM8" s="138">
        <f>'Drifted Weights'!AM8*'Monthly Return'!AM8</f>
        <v>6.2090000657371463E-4</v>
      </c>
      <c r="AN8" s="128">
        <f>'Drifted Weights'!AN8*'Monthly Return'!AN8</f>
        <v>7.8214929089299935E-4</v>
      </c>
      <c r="AO8" s="128">
        <f>'Drifted Weights'!AO8*'Monthly Return'!AO8</f>
        <v>2.8501676188964729E-3</v>
      </c>
      <c r="AP8" s="128">
        <f>'Drifted Weights'!AP8*'Monthly Return'!AP8</f>
        <v>-1.1619896798340669E-3</v>
      </c>
      <c r="AQ8" s="129">
        <f>'Drifted Weights'!AQ8*'Monthly Return'!AQ8</f>
        <v>1.8233451033649913E-3</v>
      </c>
      <c r="AR8" s="138">
        <f>'Drifted Weights'!AR8*'Monthly Return'!AR8</f>
        <v>-9.7442680457501644E-4</v>
      </c>
      <c r="AS8" s="128">
        <f>'Drifted Weights'!AS8*'Monthly Return'!AS8</f>
        <v>1.29889616093227E-4</v>
      </c>
      <c r="AT8" s="128">
        <f>'Drifted Weights'!AT8*'Monthly Return'!AT8</f>
        <v>2.4269143327018635E-3</v>
      </c>
      <c r="AU8" s="128">
        <f>'Drifted Weights'!AU8*'Monthly Return'!AU8</f>
        <v>1.4796668063292932E-3</v>
      </c>
      <c r="AV8" s="128">
        <f>'Drifted Weights'!AV8*'Monthly Return'!AV8</f>
        <v>-6.762280259718839E-4</v>
      </c>
      <c r="AW8" s="128">
        <f>'Drifted Weights'!AW8*'Monthly Return'!AW8</f>
        <v>3.0944042400456466E-4</v>
      </c>
      <c r="AX8" s="128">
        <f>'Drifted Weights'!AX8*'Monthly Return'!AX8</f>
        <v>4.5460077438849234E-4</v>
      </c>
      <c r="AY8" s="127">
        <f>'Drifted Weights'!AY8*'Monthly Return'!AY8</f>
        <v>1.7468382960064317E-3</v>
      </c>
      <c r="AZ8" s="128">
        <f>'Drifted Weights'!AZ8*'Monthly Return'!AZ8</f>
        <v>1.5012410913734591E-3</v>
      </c>
      <c r="BA8" s="128">
        <f>'Drifted Weights'!BA8*'Monthly Return'!BA8</f>
        <v>2.0741632520006464E-3</v>
      </c>
      <c r="BB8" s="128">
        <f>'Drifted Weights'!BB8*'Monthly Return'!BB8</f>
        <v>1.0761453149825072E-3</v>
      </c>
      <c r="BC8" s="129">
        <f>'Drifted Weights'!BC8*'Monthly Return'!BC8</f>
        <v>-8.1201714098798428E-5</v>
      </c>
      <c r="BD8" s="127">
        <f>'Drifted Weights'!BD8*'Monthly Return'!BD8</f>
        <v>-3.3273110400122512E-4</v>
      </c>
      <c r="BE8" s="167" cm="1">
        <f t="array" ref="BE8">PRODUCT(1+C8:BD8)-1</f>
        <v>2.6864149088508205E-2</v>
      </c>
      <c r="BF8" s="164">
        <f t="shared" si="0"/>
        <v>2.7203161052097368E-2</v>
      </c>
    </row>
    <row r="9" spans="1:58">
      <c r="A9" s="115" t="s">
        <v>90</v>
      </c>
      <c r="B9" s="115" t="s">
        <v>91</v>
      </c>
      <c r="C9" s="138">
        <f>'Drifted Weights'!C9*'Monthly Return'!C9</f>
        <v>-8.1046166982469826E-4</v>
      </c>
      <c r="D9" s="128">
        <f>'Drifted Weights'!D9*'Monthly Return'!D9</f>
        <v>4.9672846626154347E-4</v>
      </c>
      <c r="E9" s="128">
        <f>'Drifted Weights'!E9*'Monthly Return'!E9</f>
        <v>1.4580827539754113E-3</v>
      </c>
      <c r="F9" s="128">
        <f>'Drifted Weights'!F9*'Monthly Return'!F9</f>
        <v>-2.6977362396994516E-4</v>
      </c>
      <c r="G9" s="128">
        <f>'Drifted Weights'!G9*'Monthly Return'!G9</f>
        <v>2.6570854837052386E-5</v>
      </c>
      <c r="H9" s="138">
        <f>'Drifted Weights'!H9*'Monthly Return'!H9</f>
        <v>-1.828832746635305E-4</v>
      </c>
      <c r="I9" s="128">
        <f>'Drifted Weights'!I9*'Monthly Return'!I9</f>
        <v>1.0605944253091055E-4</v>
      </c>
      <c r="J9" s="128">
        <f>'Drifted Weights'!J9*'Monthly Return'!J9</f>
        <v>1.7814986857173872E-3</v>
      </c>
      <c r="K9" s="128">
        <f>'Drifted Weights'!K9*'Monthly Return'!K9</f>
        <v>-8.5753936849035492E-4</v>
      </c>
      <c r="L9" s="128">
        <f>'Drifted Weights'!L9*'Monthly Return'!L9</f>
        <v>1.5827594726085979E-3</v>
      </c>
      <c r="M9" s="128">
        <f>'Drifted Weights'!M9*'Monthly Return'!M9</f>
        <v>-9.2985831966579501E-4</v>
      </c>
      <c r="N9" s="128">
        <f>'Drifted Weights'!N9*'Monthly Return'!N9</f>
        <v>1.2393548701185228E-3</v>
      </c>
      <c r="O9" s="138">
        <f>'Drifted Weights'!O9*'Monthly Return'!O9</f>
        <v>1.7595296109733354E-3</v>
      </c>
      <c r="P9" s="128">
        <f>'Drifted Weights'!P9*'Monthly Return'!P9</f>
        <v>-5.9689754828065882E-4</v>
      </c>
      <c r="Q9" s="128">
        <f>'Drifted Weights'!Q9*'Monthly Return'!Q9</f>
        <v>1.8416944531628664E-3</v>
      </c>
      <c r="R9" s="128">
        <f>'Drifted Weights'!R9*'Monthly Return'!R9</f>
        <v>4.2427873532853335E-4</v>
      </c>
      <c r="S9" s="129">
        <f>'Drifted Weights'!S9*'Monthly Return'!S9</f>
        <v>-3.9497885018545029E-4</v>
      </c>
      <c r="T9" s="138">
        <f>'Drifted Weights'!T9*'Monthly Return'!T9</f>
        <v>-4.7742160122690063E-4</v>
      </c>
      <c r="U9" s="128">
        <f>'Drifted Weights'!U9*'Monthly Return'!U9</f>
        <v>6.1554714865380913E-4</v>
      </c>
      <c r="V9" s="128">
        <f>'Drifted Weights'!V9*'Monthly Return'!V9</f>
        <v>6.6496177266447E-4</v>
      </c>
      <c r="W9" s="128">
        <f>'Drifted Weights'!W9*'Monthly Return'!W9</f>
        <v>-1.4937724095915983E-3</v>
      </c>
      <c r="X9" s="128">
        <f>'Drifted Weights'!X9*'Monthly Return'!X9</f>
        <v>1.0745384940446193E-3</v>
      </c>
      <c r="Y9" s="128">
        <f>'Drifted Weights'!Y9*'Monthly Return'!Y9</f>
        <v>1.2247671206739193E-3</v>
      </c>
      <c r="Z9" s="138">
        <f>'Drifted Weights'!Z9*'Monthly Return'!Z9</f>
        <v>-5.1738190132767084E-4</v>
      </c>
      <c r="AA9" s="128">
        <f>'Drifted Weights'!AA9*'Monthly Return'!AA9</f>
        <v>2.4448606191861447E-4</v>
      </c>
      <c r="AB9" s="128">
        <f>'Drifted Weights'!AB9*'Monthly Return'!AB9</f>
        <v>-1.8286199895272418E-4</v>
      </c>
      <c r="AC9" s="128">
        <f>'Drifted Weights'!AC9*'Monthly Return'!AC9</f>
        <v>-3.5566156134322945E-4</v>
      </c>
      <c r="AD9" s="128">
        <f>'Drifted Weights'!AD9*'Monthly Return'!AD9</f>
        <v>9.7949294539175814E-4</v>
      </c>
      <c r="AE9" s="129">
        <f>'Drifted Weights'!AE9*'Monthly Return'!AE9</f>
        <v>-2.9899733175886806E-5</v>
      </c>
      <c r="AF9" s="138">
        <f>'Drifted Weights'!AF9*'Monthly Return'!AF9</f>
        <v>-1.3283101001877479E-4</v>
      </c>
      <c r="AG9" s="128">
        <f>'Drifted Weights'!AG9*'Monthly Return'!AG9</f>
        <v>2.0527209551006933E-4</v>
      </c>
      <c r="AH9" s="128">
        <f>'Drifted Weights'!AH9*'Monthly Return'!AH9</f>
        <v>-2.6198456030392911E-4</v>
      </c>
      <c r="AI9" s="128">
        <f>'Drifted Weights'!AI9*'Monthly Return'!AI9</f>
        <v>2.7592633719153457E-5</v>
      </c>
      <c r="AJ9" s="128">
        <f>'Drifted Weights'!AJ9*'Monthly Return'!AJ9</f>
        <v>5.9944046008776283E-4</v>
      </c>
      <c r="AK9" s="128">
        <f>'Drifted Weights'!AK9*'Monthly Return'!AK9</f>
        <v>5.3238985648421068E-4</v>
      </c>
      <c r="AL9" s="128">
        <f>'Drifted Weights'!AL9*'Monthly Return'!AL9</f>
        <v>5.3030592858462717E-4</v>
      </c>
      <c r="AM9" s="138">
        <f>'Drifted Weights'!AM9*'Monthly Return'!AM9</f>
        <v>-1.097299647981183E-4</v>
      </c>
      <c r="AN9" s="128">
        <f>'Drifted Weights'!AN9*'Monthly Return'!AN9</f>
        <v>8.8908755443634318E-4</v>
      </c>
      <c r="AO9" s="128">
        <f>'Drifted Weights'!AO9*'Monthly Return'!AO9</f>
        <v>2.8662049831178486E-4</v>
      </c>
      <c r="AP9" s="128">
        <f>'Drifted Weights'!AP9*'Monthly Return'!AP9</f>
        <v>-7.3149783134103053E-4</v>
      </c>
      <c r="AQ9" s="129">
        <f>'Drifted Weights'!AQ9*'Monthly Return'!AQ9</f>
        <v>1.2788040585958956E-3</v>
      </c>
      <c r="AR9" s="138">
        <f>'Drifted Weights'!AR9*'Monthly Return'!AR9</f>
        <v>5.6212543370264109E-4</v>
      </c>
      <c r="AS9" s="128">
        <f>'Drifted Weights'!AS9*'Monthly Return'!AS9</f>
        <v>4.0268285059017123E-4</v>
      </c>
      <c r="AT9" s="128">
        <f>'Drifted Weights'!AT9*'Monthly Return'!AT9</f>
        <v>5.6014519987431389E-4</v>
      </c>
      <c r="AU9" s="128">
        <f>'Drifted Weights'!AU9*'Monthly Return'!AU9</f>
        <v>6.8246256924407408E-4</v>
      </c>
      <c r="AV9" s="128">
        <f>'Drifted Weights'!AV9*'Monthly Return'!AV9</f>
        <v>6.9659443445215693E-5</v>
      </c>
      <c r="AW9" s="128">
        <f>'Drifted Weights'!AW9*'Monthly Return'!AW9</f>
        <v>2.0325575462815889E-3</v>
      </c>
      <c r="AX9" s="128">
        <f>'Drifted Weights'!AX9*'Monthly Return'!AX9</f>
        <v>-8.4964028347953111E-4</v>
      </c>
      <c r="AY9" s="127">
        <f>'Drifted Weights'!AY9*'Monthly Return'!AY9</f>
        <v>4.2351916237870219E-4</v>
      </c>
      <c r="AZ9" s="128">
        <f>'Drifted Weights'!AZ9*'Monthly Return'!AZ9</f>
        <v>1.4891532387774277E-3</v>
      </c>
      <c r="BA9" s="128">
        <f>'Drifted Weights'!BA9*'Monthly Return'!BA9</f>
        <v>2.985143957109158E-4</v>
      </c>
      <c r="BB9" s="128">
        <f>'Drifted Weights'!BB9*'Monthly Return'!BB9</f>
        <v>4.1571725357434275E-4</v>
      </c>
      <c r="BC9" s="129">
        <f>'Drifted Weights'!BC9*'Monthly Return'!BC9</f>
        <v>-1.6104617840142943E-4</v>
      </c>
      <c r="BD9" s="127">
        <f>'Drifted Weights'!BD9*'Monthly Return'!BD9</f>
        <v>-7.7388501489199224E-4</v>
      </c>
      <c r="BE9" s="167" cm="1">
        <f t="array" ref="BE9">PRODUCT(1+C9:BD9)-1</f>
        <v>1.6806050070319989E-2</v>
      </c>
      <c r="BF9" s="164">
        <f t="shared" si="0"/>
        <v>1.0257713384857989E-2</v>
      </c>
    </row>
    <row r="10" spans="1:58">
      <c r="A10" s="115" t="s">
        <v>102</v>
      </c>
      <c r="B10" s="115" t="s">
        <v>103</v>
      </c>
      <c r="C10" s="138">
        <f>'Drifted Weights'!C10*'Monthly Return'!C10</f>
        <v>-1.5931165259578659E-3</v>
      </c>
      <c r="D10" s="128">
        <f>'Drifted Weights'!D10*'Monthly Return'!D10</f>
        <v>1.8414330402112384E-3</v>
      </c>
      <c r="E10" s="128">
        <f>'Drifted Weights'!E10*'Monthly Return'!E10</f>
        <v>1.3301247618034936E-3</v>
      </c>
      <c r="F10" s="128">
        <f>'Drifted Weights'!F10*'Monthly Return'!F10</f>
        <v>-7.5988376134504738E-4</v>
      </c>
      <c r="G10" s="128">
        <f>'Drifted Weights'!G10*'Monthly Return'!G10</f>
        <v>-2.4255151855078429E-4</v>
      </c>
      <c r="H10" s="138">
        <f>'Drifted Weights'!H10*'Monthly Return'!H10</f>
        <v>-4.5004258466908561E-4</v>
      </c>
      <c r="I10" s="128">
        <f>'Drifted Weights'!I10*'Monthly Return'!I10</f>
        <v>-3.3354649203006453E-4</v>
      </c>
      <c r="J10" s="128">
        <f>'Drifted Weights'!J10*'Monthly Return'!J10</f>
        <v>1.4862101929703445E-3</v>
      </c>
      <c r="K10" s="128">
        <f>'Drifted Weights'!K10*'Monthly Return'!K10</f>
        <v>-6.9886181488418243E-4</v>
      </c>
      <c r="L10" s="128">
        <f>'Drifted Weights'!L10*'Monthly Return'!L10</f>
        <v>1.4636571639006803E-3</v>
      </c>
      <c r="M10" s="128">
        <f>'Drifted Weights'!M10*'Monthly Return'!M10</f>
        <v>-1.0831679386982657E-3</v>
      </c>
      <c r="N10" s="128">
        <f>'Drifted Weights'!N10*'Monthly Return'!N10</f>
        <v>1.5667947975436802E-3</v>
      </c>
      <c r="O10" s="138">
        <f>'Drifted Weights'!O10*'Monthly Return'!O10</f>
        <v>1.2508788189851772E-3</v>
      </c>
      <c r="P10" s="128">
        <f>'Drifted Weights'!P10*'Monthly Return'!P10</f>
        <v>-2.1855502759216563E-3</v>
      </c>
      <c r="Q10" s="128">
        <f>'Drifted Weights'!Q10*'Monthly Return'!Q10</f>
        <v>-1.7102516552609386E-4</v>
      </c>
      <c r="R10" s="128">
        <f>'Drifted Weights'!R10*'Monthly Return'!R10</f>
        <v>-3.5104940308983498E-4</v>
      </c>
      <c r="S10" s="129">
        <f>'Drifted Weights'!S10*'Monthly Return'!S10</f>
        <v>1.638821995600925E-4</v>
      </c>
      <c r="T10" s="138">
        <f>'Drifted Weights'!T10*'Monthly Return'!T10</f>
        <v>-3.4394889550755213E-4</v>
      </c>
      <c r="U10" s="128">
        <f>'Drifted Weights'!U10*'Monthly Return'!U10</f>
        <v>-2.7016845185212396E-4</v>
      </c>
      <c r="V10" s="128">
        <f>'Drifted Weights'!V10*'Monthly Return'!V10</f>
        <v>1.2486160187374499E-3</v>
      </c>
      <c r="W10" s="128">
        <f>'Drifted Weights'!W10*'Monthly Return'!W10</f>
        <v>6.0318802586679834E-4</v>
      </c>
      <c r="X10" s="128">
        <f>'Drifted Weights'!X10*'Monthly Return'!X10</f>
        <v>1.5993700982681236E-3</v>
      </c>
      <c r="Y10" s="128">
        <f>'Drifted Weights'!Y10*'Monthly Return'!Y10</f>
        <v>2.0217757197721945E-3</v>
      </c>
      <c r="Z10" s="138">
        <f>'Drifted Weights'!Z10*'Monthly Return'!Z10</f>
        <v>1.0187159014640339E-4</v>
      </c>
      <c r="AA10" s="128">
        <f>'Drifted Weights'!AA10*'Monthly Return'!AA10</f>
        <v>1.5417808699119625E-3</v>
      </c>
      <c r="AB10" s="128">
        <f>'Drifted Weights'!AB10*'Monthly Return'!AB10</f>
        <v>-3.2440577299732294E-4</v>
      </c>
      <c r="AC10" s="128">
        <f>'Drifted Weights'!AC10*'Monthly Return'!AC10</f>
        <v>-1.049487766745125E-4</v>
      </c>
      <c r="AD10" s="128">
        <f>'Drifted Weights'!AD10*'Monthly Return'!AD10</f>
        <v>8.9777353134213266E-4</v>
      </c>
      <c r="AE10" s="129">
        <f>'Drifted Weights'!AE10*'Monthly Return'!AE10</f>
        <v>3.3929309702357971E-4</v>
      </c>
      <c r="AF10" s="138">
        <f>'Drifted Weights'!AF10*'Monthly Return'!AF10</f>
        <v>4.5517615027367594E-4</v>
      </c>
      <c r="AG10" s="128">
        <f>'Drifted Weights'!AG10*'Monthly Return'!AG10</f>
        <v>1.0115620461833202E-5</v>
      </c>
      <c r="AH10" s="128">
        <f>'Drifted Weights'!AH10*'Monthly Return'!AH10</f>
        <v>7.092316916077671E-4</v>
      </c>
      <c r="AI10" s="128">
        <f>'Drifted Weights'!AI10*'Monthly Return'!AI10</f>
        <v>4.7175497127607509E-4</v>
      </c>
      <c r="AJ10" s="128">
        <f>'Drifted Weights'!AJ10*'Monthly Return'!AJ10</f>
        <v>4.9395655742789186E-4</v>
      </c>
      <c r="AK10" s="128">
        <f>'Drifted Weights'!AK10*'Monthly Return'!AK10</f>
        <v>5.978444115047034E-4</v>
      </c>
      <c r="AL10" s="128">
        <f>'Drifted Weights'!AL10*'Monthly Return'!AL10</f>
        <v>-6.4289821983388865E-4</v>
      </c>
      <c r="AM10" s="138">
        <f>'Drifted Weights'!AM10*'Monthly Return'!AM10</f>
        <v>8.1281455406013558E-4</v>
      </c>
      <c r="AN10" s="128">
        <f>'Drifted Weights'!AN10*'Monthly Return'!AN10</f>
        <v>1.6872461613961377E-3</v>
      </c>
      <c r="AO10" s="128">
        <f>'Drifted Weights'!AO10*'Monthly Return'!AO10</f>
        <v>7.711604752100574E-4</v>
      </c>
      <c r="AP10" s="128">
        <f>'Drifted Weights'!AP10*'Monthly Return'!AP10</f>
        <v>-8.6629403846368947E-4</v>
      </c>
      <c r="AQ10" s="129">
        <f>'Drifted Weights'!AQ10*'Monthly Return'!AQ10</f>
        <v>1.9174192982006953E-3</v>
      </c>
      <c r="AR10" s="138">
        <f>'Drifted Weights'!AR10*'Monthly Return'!AR10</f>
        <v>2.9432442799651225E-4</v>
      </c>
      <c r="AS10" s="128">
        <f>'Drifted Weights'!AS10*'Monthly Return'!AS10</f>
        <v>-4.8211736554700066E-4</v>
      </c>
      <c r="AT10" s="128">
        <f>'Drifted Weights'!AT10*'Monthly Return'!AT10</f>
        <v>1.3326972528376786E-3</v>
      </c>
      <c r="AU10" s="128">
        <f>'Drifted Weights'!AU10*'Monthly Return'!AU10</f>
        <v>1.8416948597065185E-4</v>
      </c>
      <c r="AV10" s="128">
        <f>'Drifted Weights'!AV10*'Monthly Return'!AV10</f>
        <v>-8.6795859665396923E-4</v>
      </c>
      <c r="AW10" s="128">
        <f>'Drifted Weights'!AW10*'Monthly Return'!AW10</f>
        <v>8.6776025764413386E-4</v>
      </c>
      <c r="AX10" s="128">
        <f>'Drifted Weights'!AX10*'Monthly Return'!AX10</f>
        <v>-2.2047395093946362E-4</v>
      </c>
      <c r="AY10" s="127">
        <f>'Drifted Weights'!AY10*'Monthly Return'!AY10</f>
        <v>1.1909872202649566E-3</v>
      </c>
      <c r="AZ10" s="128">
        <f>'Drifted Weights'!AZ10*'Monthly Return'!AZ10</f>
        <v>7.0340690408946579E-4</v>
      </c>
      <c r="BA10" s="128">
        <f>'Drifted Weights'!BA10*'Monthly Return'!BA10</f>
        <v>1.2221677434651849E-3</v>
      </c>
      <c r="BB10" s="128">
        <f>'Drifted Weights'!BB10*'Monthly Return'!BB10</f>
        <v>5.605086693810786E-4</v>
      </c>
      <c r="BC10" s="129">
        <f>'Drifted Weights'!BC10*'Monthly Return'!BC10</f>
        <v>-3.403112206068932E-4</v>
      </c>
      <c r="BD10" s="127">
        <f>'Drifted Weights'!BD10*'Monthly Return'!BD10</f>
        <v>-6.3485094643433754E-4</v>
      </c>
      <c r="BE10" s="167" cm="1">
        <f t="array" ref="BE10">PRODUCT(1+C10:BD10)-1</f>
        <v>1.8921915869708039E-2</v>
      </c>
      <c r="BF10" s="164">
        <f t="shared" si="0"/>
        <v>9.4962156588662677E-3</v>
      </c>
    </row>
    <row r="11" spans="1:58">
      <c r="A11" s="115" t="s">
        <v>109</v>
      </c>
      <c r="B11" s="115" t="s">
        <v>110</v>
      </c>
      <c r="C11" s="138">
        <f>'Drifted Weights'!C11*'Monthly Return'!C11</f>
        <v>8.2118494337421726E-4</v>
      </c>
      <c r="D11" s="128">
        <f>'Drifted Weights'!D11*'Monthly Return'!D11</f>
        <v>1.7481547381913418E-3</v>
      </c>
      <c r="E11" s="128">
        <f>'Drifted Weights'!E11*'Monthly Return'!E11</f>
        <v>6.6168709012065128E-4</v>
      </c>
      <c r="F11" s="128">
        <f>'Drifted Weights'!F11*'Monthly Return'!F11</f>
        <v>-3.6254138097629969E-4</v>
      </c>
      <c r="G11" s="128">
        <f>'Drifted Weights'!G11*'Monthly Return'!G11</f>
        <v>1.0250581680478503E-3</v>
      </c>
      <c r="H11" s="138">
        <f>'Drifted Weights'!H11*'Monthly Return'!H11</f>
        <v>-5.9924306678659097E-4</v>
      </c>
      <c r="I11" s="128">
        <f>'Drifted Weights'!I11*'Monthly Return'!I11</f>
        <v>1.7056474575489209E-3</v>
      </c>
      <c r="J11" s="128">
        <f>'Drifted Weights'!J11*'Monthly Return'!J11</f>
        <v>3.6971016102304899E-4</v>
      </c>
      <c r="K11" s="128">
        <f>'Drifted Weights'!K11*'Monthly Return'!K11</f>
        <v>-3.9193220990588082E-4</v>
      </c>
      <c r="L11" s="128">
        <f>'Drifted Weights'!L11*'Monthly Return'!L11</f>
        <v>3.0442123485887422E-3</v>
      </c>
      <c r="M11" s="128">
        <f>'Drifted Weights'!M11*'Monthly Return'!M11</f>
        <v>-5.7414392021113434E-4</v>
      </c>
      <c r="N11" s="128">
        <f>'Drifted Weights'!N11*'Monthly Return'!N11</f>
        <v>8.46026197027399E-4</v>
      </c>
      <c r="O11" s="138">
        <f>'Drifted Weights'!O11*'Monthly Return'!O11</f>
        <v>7.2574993644153795E-4</v>
      </c>
      <c r="P11" s="128">
        <f>'Drifted Weights'!P11*'Monthly Return'!P11</f>
        <v>1.5839416588973223E-5</v>
      </c>
      <c r="Q11" s="128">
        <f>'Drifted Weights'!Q11*'Monthly Return'!Q11</f>
        <v>1.9257147862133282E-3</v>
      </c>
      <c r="R11" s="128">
        <f>'Drifted Weights'!R11*'Monthly Return'!R11</f>
        <v>-1.2628575607401907E-3</v>
      </c>
      <c r="S11" s="129">
        <f>'Drifted Weights'!S11*'Monthly Return'!S11</f>
        <v>1.7093697848397339E-3</v>
      </c>
      <c r="T11" s="138">
        <f>'Drifted Weights'!T11*'Monthly Return'!T11</f>
        <v>-2.7210074069642983E-3</v>
      </c>
      <c r="U11" s="128">
        <f>'Drifted Weights'!U11*'Monthly Return'!U11</f>
        <v>8.8655802928498217E-4</v>
      </c>
      <c r="V11" s="128">
        <f>'Drifted Weights'!V11*'Monthly Return'!V11</f>
        <v>-1.4529551587175551E-4</v>
      </c>
      <c r="W11" s="128">
        <f>'Drifted Weights'!W11*'Monthly Return'!W11</f>
        <v>-1.2072455901222319E-3</v>
      </c>
      <c r="X11" s="128">
        <f>'Drifted Weights'!X11*'Monthly Return'!X11</f>
        <v>1.6222749728786047E-3</v>
      </c>
      <c r="Y11" s="128">
        <f>'Drifted Weights'!Y11*'Monthly Return'!Y11</f>
        <v>1.9400419656140358E-3</v>
      </c>
      <c r="Z11" s="138">
        <f>'Drifted Weights'!Z11*'Monthly Return'!Z11</f>
        <v>-1.5088389729700624E-4</v>
      </c>
      <c r="AA11" s="128">
        <f>'Drifted Weights'!AA11*'Monthly Return'!AA11</f>
        <v>2.6455471689245053E-3</v>
      </c>
      <c r="AB11" s="128">
        <f>'Drifted Weights'!AB11*'Monthly Return'!AB11</f>
        <v>1.1492529286037656E-3</v>
      </c>
      <c r="AC11" s="128">
        <f>'Drifted Weights'!AC11*'Monthly Return'!AC11</f>
        <v>-1.23931535369539E-3</v>
      </c>
      <c r="AD11" s="128">
        <f>'Drifted Weights'!AD11*'Monthly Return'!AD11</f>
        <v>-6.6538837435842625E-4</v>
      </c>
      <c r="AE11" s="129">
        <f>'Drifted Weights'!AE11*'Monthly Return'!AE11</f>
        <v>-7.4552243489798978E-4</v>
      </c>
      <c r="AF11" s="138">
        <f>'Drifted Weights'!AF11*'Monthly Return'!AF11</f>
        <v>1.0009578634101945E-3</v>
      </c>
      <c r="AG11" s="128">
        <f>'Drifted Weights'!AG11*'Monthly Return'!AG11</f>
        <v>1.9163014612798887E-3</v>
      </c>
      <c r="AH11" s="128">
        <f>'Drifted Weights'!AH11*'Monthly Return'!AH11</f>
        <v>4.86293637568467E-3</v>
      </c>
      <c r="AI11" s="128">
        <f>'Drifted Weights'!AI11*'Monthly Return'!AI11</f>
        <v>-1.0269434959102892E-3</v>
      </c>
      <c r="AJ11" s="128">
        <f>'Drifted Weights'!AJ11*'Monthly Return'!AJ11</f>
        <v>-1.3510839414902403E-3</v>
      </c>
      <c r="AK11" s="128">
        <f>'Drifted Weights'!AK11*'Monthly Return'!AK11</f>
        <v>4.0095151702062232E-3</v>
      </c>
      <c r="AL11" s="128">
        <f>'Drifted Weights'!AL11*'Monthly Return'!AL11</f>
        <v>1.8082827204073096E-3</v>
      </c>
      <c r="AM11" s="138">
        <f>'Drifted Weights'!AM11*'Monthly Return'!AM11</f>
        <v>-1.9530885139711115E-4</v>
      </c>
      <c r="AN11" s="128">
        <f>'Drifted Weights'!AN11*'Monthly Return'!AN11</f>
        <v>-1.1690781239050597E-3</v>
      </c>
      <c r="AO11" s="128">
        <f>'Drifted Weights'!AO11*'Monthly Return'!AO11</f>
        <v>1.7499511326193918E-3</v>
      </c>
      <c r="AP11" s="128">
        <f>'Drifted Weights'!AP11*'Monthly Return'!AP11</f>
        <v>-2.3199959164585731E-3</v>
      </c>
      <c r="AQ11" s="129">
        <f>'Drifted Weights'!AQ11*'Monthly Return'!AQ11</f>
        <v>3.8996004379415502E-3</v>
      </c>
      <c r="AR11" s="138">
        <f>'Drifted Weights'!AR11*'Monthly Return'!AR11</f>
        <v>-1.2251191587636971E-3</v>
      </c>
      <c r="AS11" s="128">
        <f>'Drifted Weights'!AS11*'Monthly Return'!AS11</f>
        <v>4.5182942242454109E-4</v>
      </c>
      <c r="AT11" s="128">
        <f>'Drifted Weights'!AT11*'Monthly Return'!AT11</f>
        <v>-3.0609219058512607E-4</v>
      </c>
      <c r="AU11" s="128">
        <f>'Drifted Weights'!AU11*'Monthly Return'!AU11</f>
        <v>4.6306850888325091E-5</v>
      </c>
      <c r="AV11" s="128">
        <f>'Drifted Weights'!AV11*'Monthly Return'!AV11</f>
        <v>4.5377410474153245E-4</v>
      </c>
      <c r="AW11" s="128">
        <f>'Drifted Weights'!AW11*'Monthly Return'!AW11</f>
        <v>1.9068091843813008E-3</v>
      </c>
      <c r="AX11" s="128">
        <f>'Drifted Weights'!AX11*'Monthly Return'!AX11</f>
        <v>-7.9946779610297965E-4</v>
      </c>
      <c r="AY11" s="127">
        <f>'Drifted Weights'!AY11*'Monthly Return'!AY11</f>
        <v>3.5421923503385151E-3</v>
      </c>
      <c r="AZ11" s="128">
        <f>'Drifted Weights'!AZ11*'Monthly Return'!AZ11</f>
        <v>-7.5843333968767229E-4</v>
      </c>
      <c r="BA11" s="128">
        <f>'Drifted Weights'!BA11*'Monthly Return'!BA11</f>
        <v>-3.1864342153443722E-3</v>
      </c>
      <c r="BB11" s="128">
        <f>'Drifted Weights'!BB11*'Monthly Return'!BB11</f>
        <v>-4.8804256249889967E-4</v>
      </c>
      <c r="BC11" s="129">
        <f>'Drifted Weights'!BC11*'Monthly Return'!BC11</f>
        <v>1.1973707063260162E-3</v>
      </c>
      <c r="BD11" s="127">
        <f>'Drifted Weights'!BD11*'Monthly Return'!BD11</f>
        <v>5.3487992257617934E-4</v>
      </c>
      <c r="BE11" s="167" cm="1">
        <f t="array" ref="BE11">PRODUCT(1+C11:BD11)-1</f>
        <v>2.7625138578448505E-2</v>
      </c>
      <c r="BF11" s="164">
        <f t="shared" si="0"/>
        <v>2.5971700223055526E-2</v>
      </c>
    </row>
    <row r="12" spans="1:58">
      <c r="A12" s="115" t="s">
        <v>116</v>
      </c>
      <c r="B12" s="115" t="s">
        <v>117</v>
      </c>
      <c r="C12" s="138">
        <f>'Drifted Weights'!C12*'Monthly Return'!C12</f>
        <v>-4.181497330544594E-4</v>
      </c>
      <c r="D12" s="128">
        <f>'Drifted Weights'!D12*'Monthly Return'!D12</f>
        <v>2.3118581139144894E-3</v>
      </c>
      <c r="E12" s="128">
        <f>'Drifted Weights'!E12*'Monthly Return'!E12</f>
        <v>-4.3948288039390108E-3</v>
      </c>
      <c r="F12" s="128">
        <f>'Drifted Weights'!F12*'Monthly Return'!F12</f>
        <v>8.2556683820954866E-4</v>
      </c>
      <c r="G12" s="128">
        <f>'Drifted Weights'!G12*'Monthly Return'!G12</f>
        <v>5.9812514710738804E-4</v>
      </c>
      <c r="H12" s="138">
        <f>'Drifted Weights'!H12*'Monthly Return'!H12</f>
        <v>9.1170351633185404E-4</v>
      </c>
      <c r="I12" s="128">
        <f>'Drifted Weights'!I12*'Monthly Return'!I12</f>
        <v>-9.3020051645558441E-4</v>
      </c>
      <c r="J12" s="128">
        <f>'Drifted Weights'!J12*'Monthly Return'!J12</f>
        <v>1.0088852151526268E-3</v>
      </c>
      <c r="K12" s="128">
        <f>'Drifted Weights'!K12*'Monthly Return'!K12</f>
        <v>-1.0834191848026642E-3</v>
      </c>
      <c r="L12" s="128">
        <f>'Drifted Weights'!L12*'Monthly Return'!L12</f>
        <v>-5.0473774004819439E-4</v>
      </c>
      <c r="M12" s="128">
        <f>'Drifted Weights'!M12*'Monthly Return'!M12</f>
        <v>-1.5104986003797965E-3</v>
      </c>
      <c r="N12" s="128">
        <f>'Drifted Weights'!N12*'Monthly Return'!N12</f>
        <v>1.3988551066014343E-3</v>
      </c>
      <c r="O12" s="138">
        <f>'Drifted Weights'!O12*'Monthly Return'!O12</f>
        <v>8.517230218363374E-4</v>
      </c>
      <c r="P12" s="128">
        <f>'Drifted Weights'!P12*'Monthly Return'!P12</f>
        <v>-1.5907837498219423E-3</v>
      </c>
      <c r="Q12" s="128">
        <f>'Drifted Weights'!Q12*'Monthly Return'!Q12</f>
        <v>3.6059629889422227E-3</v>
      </c>
      <c r="R12" s="128">
        <f>'Drifted Weights'!R12*'Monthly Return'!R12</f>
        <v>1.3861064683302177E-4</v>
      </c>
      <c r="S12" s="129">
        <f>'Drifted Weights'!S12*'Monthly Return'!S12</f>
        <v>-1.3165238757430252E-3</v>
      </c>
      <c r="T12" s="138">
        <f>'Drifted Weights'!T12*'Monthly Return'!T12</f>
        <v>3.1703975661915977E-4</v>
      </c>
      <c r="U12" s="128">
        <f>'Drifted Weights'!U12*'Monthly Return'!U12</f>
        <v>1.4493802761377582E-3</v>
      </c>
      <c r="V12" s="128">
        <f>'Drifted Weights'!V12*'Monthly Return'!V12</f>
        <v>-2.4161783173720657E-4</v>
      </c>
      <c r="W12" s="128">
        <f>'Drifted Weights'!W12*'Monthly Return'!W12</f>
        <v>-1.3319547390647838E-3</v>
      </c>
      <c r="X12" s="128">
        <f>'Drifted Weights'!X12*'Monthly Return'!X12</f>
        <v>2.1550390054652673E-4</v>
      </c>
      <c r="Y12" s="128">
        <f>'Drifted Weights'!Y12*'Monthly Return'!Y12</f>
        <v>1.3802864227503914E-3</v>
      </c>
      <c r="Z12" s="138">
        <f>'Drifted Weights'!Z12*'Monthly Return'!Z12</f>
        <v>-2.4118288491566048E-3</v>
      </c>
      <c r="AA12" s="128">
        <f>'Drifted Weights'!AA12*'Monthly Return'!AA12</f>
        <v>7.2662084760283111E-4</v>
      </c>
      <c r="AB12" s="128">
        <f>'Drifted Weights'!AB12*'Monthly Return'!AB12</f>
        <v>1.4797215974760621E-4</v>
      </c>
      <c r="AC12" s="128">
        <f>'Drifted Weights'!AC12*'Monthly Return'!AC12</f>
        <v>9.1886205728570591E-4</v>
      </c>
      <c r="AD12" s="128">
        <f>'Drifted Weights'!AD12*'Monthly Return'!AD12</f>
        <v>1.2801202324676866E-3</v>
      </c>
      <c r="AE12" s="129">
        <f>'Drifted Weights'!AE12*'Monthly Return'!AE12</f>
        <v>7.6544433100515796E-4</v>
      </c>
      <c r="AF12" s="138">
        <f>'Drifted Weights'!AF12*'Monthly Return'!AF12</f>
        <v>-3.6502415221557313E-4</v>
      </c>
      <c r="AG12" s="128">
        <f>'Drifted Weights'!AG12*'Monthly Return'!AG12</f>
        <v>2.4482978923783173E-4</v>
      </c>
      <c r="AH12" s="128">
        <f>'Drifted Weights'!AH12*'Monthly Return'!AH12</f>
        <v>-4.9502007335828677E-4</v>
      </c>
      <c r="AI12" s="128">
        <f>'Drifted Weights'!AI12*'Monthly Return'!AI12</f>
        <v>-9.589298186847297E-5</v>
      </c>
      <c r="AJ12" s="128">
        <f>'Drifted Weights'!AJ12*'Monthly Return'!AJ12</f>
        <v>1.8896330818223405E-5</v>
      </c>
      <c r="AK12" s="128">
        <f>'Drifted Weights'!AK12*'Monthly Return'!AK12</f>
        <v>1.4943884595756468E-3</v>
      </c>
      <c r="AL12" s="128">
        <f>'Drifted Weights'!AL12*'Monthly Return'!AL12</f>
        <v>5.6655516243219958E-4</v>
      </c>
      <c r="AM12" s="138">
        <f>'Drifted Weights'!AM12*'Monthly Return'!AM12</f>
        <v>-3.4617313965983932E-4</v>
      </c>
      <c r="AN12" s="128">
        <f>'Drifted Weights'!AN12*'Monthly Return'!AN12</f>
        <v>-1.8240124858250007E-4</v>
      </c>
      <c r="AO12" s="128">
        <f>'Drifted Weights'!AO12*'Monthly Return'!AO12</f>
        <v>1.1812321024454548E-3</v>
      </c>
      <c r="AP12" s="128">
        <f>'Drifted Weights'!AP12*'Monthly Return'!AP12</f>
        <v>-9.4549048920540275E-4</v>
      </c>
      <c r="AQ12" s="129">
        <f>'Drifted Weights'!AQ12*'Monthly Return'!AQ12</f>
        <v>6.4241290590206113E-4</v>
      </c>
      <c r="AR12" s="138">
        <f>'Drifted Weights'!AR12*'Monthly Return'!AR12</f>
        <v>5.3639699363133527E-4</v>
      </c>
      <c r="AS12" s="128">
        <f>'Drifted Weights'!AS12*'Monthly Return'!AS12</f>
        <v>2.502335498603732E-4</v>
      </c>
      <c r="AT12" s="128">
        <f>'Drifted Weights'!AT12*'Monthly Return'!AT12</f>
        <v>1.4559308118278955E-3</v>
      </c>
      <c r="AU12" s="128">
        <f>'Drifted Weights'!AU12*'Monthly Return'!AU12</f>
        <v>1.6098060656706672E-4</v>
      </c>
      <c r="AV12" s="128">
        <f>'Drifted Weights'!AV12*'Monthly Return'!AV12</f>
        <v>2.2715451082817447E-4</v>
      </c>
      <c r="AW12" s="128">
        <f>'Drifted Weights'!AW12*'Monthly Return'!AW12</f>
        <v>1.5520716976031351E-3</v>
      </c>
      <c r="AX12" s="128">
        <f>'Drifted Weights'!AX12*'Monthly Return'!AX12</f>
        <v>9.8881636574921049E-5</v>
      </c>
      <c r="AY12" s="127">
        <f>'Drifted Weights'!AY12*'Monthly Return'!AY12</f>
        <v>9.2027215840264211E-4</v>
      </c>
      <c r="AZ12" s="128">
        <f>'Drifted Weights'!AZ12*'Monthly Return'!AZ12</f>
        <v>-4.5449583650634358E-5</v>
      </c>
      <c r="BA12" s="128">
        <f>'Drifted Weights'!BA12*'Monthly Return'!BA12</f>
        <v>-7.6419907514435723E-4</v>
      </c>
      <c r="BB12" s="128">
        <f>'Drifted Weights'!BB12*'Monthly Return'!BB12</f>
        <v>1.1614802814396138E-4</v>
      </c>
      <c r="BC12" s="129">
        <f>'Drifted Weights'!BC12*'Monthly Return'!BC12</f>
        <v>-3.6483016220888702E-4</v>
      </c>
      <c r="BD12" s="127">
        <f>'Drifted Weights'!BD12*'Monthly Return'!BD12</f>
        <v>-1.2475942855067477E-3</v>
      </c>
      <c r="BE12" s="167" cm="1">
        <f t="array" ref="BE12">PRODUCT(1+C12:BD12)-1</f>
        <v>7.7211086310176036E-3</v>
      </c>
      <c r="BF12" s="164">
        <f t="shared" si="0"/>
        <v>9.7067727608827412E-3</v>
      </c>
    </row>
    <row r="13" spans="1:58">
      <c r="A13" s="115" t="s">
        <v>119</v>
      </c>
      <c r="B13" s="115" t="s">
        <v>120</v>
      </c>
      <c r="C13" s="138">
        <f>'Drifted Weights'!C13*'Monthly Return'!C13</f>
        <v>-6.2975305134028233E-4</v>
      </c>
      <c r="D13" s="128">
        <f>'Drifted Weights'!D13*'Monthly Return'!D13</f>
        <v>2.7017221370411175E-4</v>
      </c>
      <c r="E13" s="128">
        <f>'Drifted Weights'!E13*'Monthly Return'!E13</f>
        <v>5.8227221150570032E-4</v>
      </c>
      <c r="F13" s="128">
        <f>'Drifted Weights'!F13*'Monthly Return'!F13</f>
        <v>1.104441212553588E-4</v>
      </c>
      <c r="G13" s="128">
        <f>'Drifted Weights'!G13*'Monthly Return'!G13</f>
        <v>-5.4708324473156029E-4</v>
      </c>
      <c r="H13" s="138">
        <f>'Drifted Weights'!H13*'Monthly Return'!H13</f>
        <v>1.3404165589555473E-3</v>
      </c>
      <c r="I13" s="128">
        <f>'Drifted Weights'!I13*'Monthly Return'!I13</f>
        <v>-5.7084061185500089E-4</v>
      </c>
      <c r="J13" s="128">
        <f>'Drifted Weights'!J13*'Monthly Return'!J13</f>
        <v>4.9376425027384445E-4</v>
      </c>
      <c r="K13" s="128">
        <f>'Drifted Weights'!K13*'Monthly Return'!K13</f>
        <v>-5.043904971403435E-4</v>
      </c>
      <c r="L13" s="128">
        <f>'Drifted Weights'!L13*'Monthly Return'!L13</f>
        <v>3.1927971594169737E-4</v>
      </c>
      <c r="M13" s="128">
        <f>'Drifted Weights'!M13*'Monthly Return'!M13</f>
        <v>-4.1595668634312652E-4</v>
      </c>
      <c r="N13" s="128">
        <f>'Drifted Weights'!N13*'Monthly Return'!N13</f>
        <v>7.9016823208164779E-4</v>
      </c>
      <c r="O13" s="138">
        <f>'Drifted Weights'!O13*'Monthly Return'!O13</f>
        <v>9.8575905895020638E-4</v>
      </c>
      <c r="P13" s="128">
        <f>'Drifted Weights'!P13*'Monthly Return'!P13</f>
        <v>-5.7796973125608271E-4</v>
      </c>
      <c r="Q13" s="128">
        <f>'Drifted Weights'!Q13*'Monthly Return'!Q13</f>
        <v>1.0927344792569433E-3</v>
      </c>
      <c r="R13" s="128">
        <f>'Drifted Weights'!R13*'Monthly Return'!R13</f>
        <v>2.7623357965985782E-5</v>
      </c>
      <c r="S13" s="129">
        <f>'Drifted Weights'!S13*'Monthly Return'!S13</f>
        <v>-2.8994222445074538E-4</v>
      </c>
      <c r="T13" s="138">
        <f>'Drifted Weights'!T13*'Monthly Return'!T13</f>
        <v>2.4138286122036515E-4</v>
      </c>
      <c r="U13" s="128">
        <f>'Drifted Weights'!U13*'Monthly Return'!U13</f>
        <v>1.0192002008274446E-3</v>
      </c>
      <c r="V13" s="128">
        <f>'Drifted Weights'!V13*'Monthly Return'!V13</f>
        <v>-1.6446032102902634E-4</v>
      </c>
      <c r="W13" s="128">
        <f>'Drifted Weights'!W13*'Monthly Return'!W13</f>
        <v>-1.032298885706553E-4</v>
      </c>
      <c r="X13" s="128">
        <f>'Drifted Weights'!X13*'Monthly Return'!X13</f>
        <v>-2.088037312762429E-4</v>
      </c>
      <c r="Y13" s="128">
        <f>'Drifted Weights'!Y13*'Monthly Return'!Y13</f>
        <v>8.7475404571711157E-4</v>
      </c>
      <c r="Z13" s="138">
        <f>'Drifted Weights'!Z13*'Monthly Return'!Z13</f>
        <v>-1.0050722921115781E-3</v>
      </c>
      <c r="AA13" s="128">
        <f>'Drifted Weights'!AA13*'Monthly Return'!AA13</f>
        <v>2.3464032319744991E-4</v>
      </c>
      <c r="AB13" s="128">
        <f>'Drifted Weights'!AB13*'Monthly Return'!AB13</f>
        <v>3.4049060699710122E-5</v>
      </c>
      <c r="AC13" s="128">
        <f>'Drifted Weights'!AC13*'Monthly Return'!AC13</f>
        <v>1.1710230388005194E-3</v>
      </c>
      <c r="AD13" s="128">
        <f>'Drifted Weights'!AD13*'Monthly Return'!AD13</f>
        <v>-4.475413803216891E-4</v>
      </c>
      <c r="AE13" s="129">
        <f>'Drifted Weights'!AE13*'Monthly Return'!AE13</f>
        <v>-6.1160963602091816E-4</v>
      </c>
      <c r="AF13" s="138">
        <f>'Drifted Weights'!AF13*'Monthly Return'!AF13</f>
        <v>6.2705603613111619E-4</v>
      </c>
      <c r="AG13" s="128">
        <f>'Drifted Weights'!AG13*'Monthly Return'!AG13</f>
        <v>3.9980883378980709E-4</v>
      </c>
      <c r="AH13" s="128">
        <f>'Drifted Weights'!AH13*'Monthly Return'!AH13</f>
        <v>-7.6816965561317093E-4</v>
      </c>
      <c r="AI13" s="128">
        <f>'Drifted Weights'!AI13*'Monthly Return'!AI13</f>
        <v>-6.6500178161712641E-5</v>
      </c>
      <c r="AJ13" s="128">
        <f>'Drifted Weights'!AJ13*'Monthly Return'!AJ13</f>
        <v>-6.6071890623757633E-4</v>
      </c>
      <c r="AK13" s="128">
        <f>'Drifted Weights'!AK13*'Monthly Return'!AK13</f>
        <v>1.6671932466219214E-3</v>
      </c>
      <c r="AL13" s="128">
        <f>'Drifted Weights'!AL13*'Monthly Return'!AL13</f>
        <v>8.4807220681344826E-4</v>
      </c>
      <c r="AM13" s="138">
        <f>'Drifted Weights'!AM13*'Monthly Return'!AM13</f>
        <v>-1.8744255703704332E-4</v>
      </c>
      <c r="AN13" s="128">
        <f>'Drifted Weights'!AN13*'Monthly Return'!AN13</f>
        <v>7.1101987886667596E-4</v>
      </c>
      <c r="AO13" s="128">
        <f>'Drifted Weights'!AO13*'Monthly Return'!AO13</f>
        <v>-2.8918823976781369E-4</v>
      </c>
      <c r="AP13" s="128">
        <f>'Drifted Weights'!AP13*'Monthly Return'!AP13</f>
        <v>-5.7940969327147367E-4</v>
      </c>
      <c r="AQ13" s="129">
        <f>'Drifted Weights'!AQ13*'Monthly Return'!AQ13</f>
        <v>4.6013866308492374E-4</v>
      </c>
      <c r="AR13" s="138">
        <f>'Drifted Weights'!AR13*'Monthly Return'!AR13</f>
        <v>5.0838736692780813E-4</v>
      </c>
      <c r="AS13" s="128">
        <f>'Drifted Weights'!AS13*'Monthly Return'!AS13</f>
        <v>-8.4282268000212101E-5</v>
      </c>
      <c r="AT13" s="128">
        <f>'Drifted Weights'!AT13*'Monthly Return'!AT13</f>
        <v>9.6766398364515687E-4</v>
      </c>
      <c r="AU13" s="128">
        <f>'Drifted Weights'!AU13*'Monthly Return'!AU13</f>
        <v>5.0899412378136322E-4</v>
      </c>
      <c r="AV13" s="128">
        <f>'Drifted Weights'!AV13*'Monthly Return'!AV13</f>
        <v>1.7614744557300981E-4</v>
      </c>
      <c r="AW13" s="128">
        <f>'Drifted Weights'!AW13*'Monthly Return'!AW13</f>
        <v>5.0625246889768403E-4</v>
      </c>
      <c r="AX13" s="128">
        <f>'Drifted Weights'!AX13*'Monthly Return'!AX13</f>
        <v>5.1997747427303125E-5</v>
      </c>
      <c r="AY13" s="127">
        <f>'Drifted Weights'!AY13*'Monthly Return'!AY13</f>
        <v>9.5204636883563013E-4</v>
      </c>
      <c r="AZ13" s="128">
        <f>'Drifted Weights'!AZ13*'Monthly Return'!AZ13</f>
        <v>6.9488623161100937E-4</v>
      </c>
      <c r="BA13" s="128">
        <f>'Drifted Weights'!BA13*'Monthly Return'!BA13</f>
        <v>1.147694093485806E-3</v>
      </c>
      <c r="BB13" s="128">
        <f>'Drifted Weights'!BB13*'Monthly Return'!BB13</f>
        <v>4.8092327328243094E-4</v>
      </c>
      <c r="BC13" s="129">
        <f>'Drifted Weights'!BC13*'Monthly Return'!BC13</f>
        <v>2.2849364443160961E-4</v>
      </c>
      <c r="BD13" s="127">
        <f>'Drifted Weights'!BD13*'Monthly Return'!BD13</f>
        <v>-3.3308137833201225E-4</v>
      </c>
      <c r="BE13" s="167" cm="1">
        <f t="array" ref="BE13">PRODUCT(1+C13:BD13)-1</f>
        <v>1.1533377268948763E-2</v>
      </c>
      <c r="BF13" s="164">
        <f t="shared" si="0"/>
        <v>7.0454039832226253E-3</v>
      </c>
    </row>
    <row r="14" spans="1:58">
      <c r="A14" s="115" t="s">
        <v>105</v>
      </c>
      <c r="B14" s="115" t="s">
        <v>106</v>
      </c>
      <c r="C14" s="138">
        <f>'Drifted Weights'!C14*'Monthly Return'!C14</f>
        <v>3.1177196069100722E-3</v>
      </c>
      <c r="D14" s="128">
        <f>'Drifted Weights'!D14*'Monthly Return'!D14</f>
        <v>1.0423409592860444E-3</v>
      </c>
      <c r="E14" s="128">
        <f>'Drifted Weights'!E14*'Monthly Return'!E14</f>
        <v>3.0891803821840088E-3</v>
      </c>
      <c r="F14" s="128">
        <f>'Drifted Weights'!F14*'Monthly Return'!F14</f>
        <v>-2.6978765367651749E-4</v>
      </c>
      <c r="G14" s="128">
        <f>'Drifted Weights'!G14*'Monthly Return'!G14</f>
        <v>-1.5240029776351781E-3</v>
      </c>
      <c r="H14" s="138">
        <f>'Drifted Weights'!H14*'Monthly Return'!H14</f>
        <v>2.9971448154826109E-4</v>
      </c>
      <c r="I14" s="128">
        <f>'Drifted Weights'!I14*'Monthly Return'!I14</f>
        <v>-6.7944586344863137E-4</v>
      </c>
      <c r="J14" s="128">
        <f>'Drifted Weights'!J14*'Monthly Return'!J14</f>
        <v>2.2948902221436758E-3</v>
      </c>
      <c r="K14" s="128">
        <f>'Drifted Weights'!K14*'Monthly Return'!K14</f>
        <v>5.356110457685984E-4</v>
      </c>
      <c r="L14" s="128">
        <f>'Drifted Weights'!L14*'Monthly Return'!L14</f>
        <v>-4.9054423380414812E-4</v>
      </c>
      <c r="M14" s="128">
        <f>'Drifted Weights'!M14*'Monthly Return'!M14</f>
        <v>2.6948184445633485E-4</v>
      </c>
      <c r="N14" s="128">
        <f>'Drifted Weights'!N14*'Monthly Return'!N14</f>
        <v>3.1120176732576969E-3</v>
      </c>
      <c r="O14" s="138">
        <f>'Drifted Weights'!O14*'Monthly Return'!O14</f>
        <v>-2.6905403458527808E-3</v>
      </c>
      <c r="P14" s="128">
        <f>'Drifted Weights'!P14*'Monthly Return'!P14</f>
        <v>-3.1136553602504335E-3</v>
      </c>
      <c r="Q14" s="128">
        <f>'Drifted Weights'!Q14*'Monthly Return'!Q14</f>
        <v>1.6708090387880701E-4</v>
      </c>
      <c r="R14" s="128">
        <f>'Drifted Weights'!R14*'Monthly Return'!R14</f>
        <v>-2.6523208326453122E-3</v>
      </c>
      <c r="S14" s="129">
        <f>'Drifted Weights'!S14*'Monthly Return'!S14</f>
        <v>2.1892799991094481E-3</v>
      </c>
      <c r="T14" s="138">
        <f>'Drifted Weights'!T14*'Monthly Return'!T14</f>
        <v>-7.2138175214029737E-3</v>
      </c>
      <c r="U14" s="128">
        <f>'Drifted Weights'!U14*'Monthly Return'!U14</f>
        <v>4.5066713164219714E-3</v>
      </c>
      <c r="V14" s="128">
        <f>'Drifted Weights'!V14*'Monthly Return'!V14</f>
        <v>-2.3340516642811242E-3</v>
      </c>
      <c r="W14" s="128">
        <f>'Drifted Weights'!W14*'Monthly Return'!W14</f>
        <v>-6.3859694079191861E-4</v>
      </c>
      <c r="X14" s="128">
        <f>'Drifted Weights'!X14*'Monthly Return'!X14</f>
        <v>4.3878823831890708E-3</v>
      </c>
      <c r="Y14" s="128">
        <f>'Drifted Weights'!Y14*'Monthly Return'!Y14</f>
        <v>6.927059036026465E-3</v>
      </c>
      <c r="Z14" s="138">
        <f>'Drifted Weights'!Z14*'Monthly Return'!Z14</f>
        <v>-8.6871869274210737E-4</v>
      </c>
      <c r="AA14" s="128">
        <f>'Drifted Weights'!AA14*'Monthly Return'!AA14</f>
        <v>3.6103537547422719E-3</v>
      </c>
      <c r="AB14" s="128">
        <f>'Drifted Weights'!AB14*'Monthly Return'!AB14</f>
        <v>1.3153113234290468E-3</v>
      </c>
      <c r="AC14" s="128">
        <f>'Drifted Weights'!AC14*'Monthly Return'!AC14</f>
        <v>1.0746046338641314E-3</v>
      </c>
      <c r="AD14" s="128">
        <f>'Drifted Weights'!AD14*'Monthly Return'!AD14</f>
        <v>-1.7062582149386912E-4</v>
      </c>
      <c r="AE14" s="129">
        <f>'Drifted Weights'!AE14*'Monthly Return'!AE14</f>
        <v>1.2445041922601082E-3</v>
      </c>
      <c r="AF14" s="138">
        <f>'Drifted Weights'!AF14*'Monthly Return'!AF14</f>
        <v>-1.6880470799844589E-4</v>
      </c>
      <c r="AG14" s="128">
        <f>'Drifted Weights'!AG14*'Monthly Return'!AG14</f>
        <v>4.453098987027979E-4</v>
      </c>
      <c r="AH14" s="128">
        <f>'Drifted Weights'!AH14*'Monthly Return'!AH14</f>
        <v>-3.6353162516769102E-3</v>
      </c>
      <c r="AI14" s="128">
        <f>'Drifted Weights'!AI14*'Monthly Return'!AI14</f>
        <v>-9.5612830755182688E-4</v>
      </c>
      <c r="AJ14" s="128">
        <f>'Drifted Weights'!AJ14*'Monthly Return'!AJ14</f>
        <v>-2.795022772422261E-3</v>
      </c>
      <c r="AK14" s="128">
        <f>'Drifted Weights'!AK14*'Monthly Return'!AK14</f>
        <v>8.9708989939664002E-3</v>
      </c>
      <c r="AL14" s="128">
        <f>'Drifted Weights'!AL14*'Monthly Return'!AL14</f>
        <v>3.5630940427565671E-3</v>
      </c>
      <c r="AM14" s="138">
        <f>'Drifted Weights'!AM14*'Monthly Return'!AM14</f>
        <v>-7.6134368301339892E-4</v>
      </c>
      <c r="AN14" s="128">
        <f>'Drifted Weights'!AN14*'Monthly Return'!AN14</f>
        <v>4.6684127528216672E-3</v>
      </c>
      <c r="AO14" s="128">
        <f>'Drifted Weights'!AO14*'Monthly Return'!AO14</f>
        <v>-1.1553000299264844E-3</v>
      </c>
      <c r="AP14" s="128">
        <f>'Drifted Weights'!AP14*'Monthly Return'!AP14</f>
        <v>-2.7476318960775118E-4</v>
      </c>
      <c r="AQ14" s="129">
        <f>'Drifted Weights'!AQ14*'Monthly Return'!AQ14</f>
        <v>3.5075597273352406E-4</v>
      </c>
      <c r="AR14" s="138">
        <f>'Drifted Weights'!AR14*'Monthly Return'!AR14</f>
        <v>-6.6832884391221446E-4</v>
      </c>
      <c r="AS14" s="128">
        <f>'Drifted Weights'!AS14*'Monthly Return'!AS14</f>
        <v>-8.8627537354772526E-4</v>
      </c>
      <c r="AT14" s="128">
        <f>'Drifted Weights'!AT14*'Monthly Return'!AT14</f>
        <v>1.6816166218657267E-4</v>
      </c>
      <c r="AU14" s="128">
        <f>'Drifted Weights'!AU14*'Monthly Return'!AU14</f>
        <v>2.32352130770116E-3</v>
      </c>
      <c r="AV14" s="128">
        <f>'Drifted Weights'!AV14*'Monthly Return'!AV14</f>
        <v>-5.4174287739565863E-4</v>
      </c>
      <c r="AW14" s="128">
        <f>'Drifted Weights'!AW14*'Monthly Return'!AW14</f>
        <v>8.4973973277872687E-4</v>
      </c>
      <c r="AX14" s="128">
        <f>'Drifted Weights'!AX14*'Monthly Return'!AX14</f>
        <v>1.1651665197526329E-3</v>
      </c>
      <c r="AY14" s="127">
        <f>'Drifted Weights'!AY14*'Monthly Return'!AY14</f>
        <v>3.1418345651955649E-3</v>
      </c>
      <c r="AZ14" s="128">
        <f>'Drifted Weights'!AZ14*'Monthly Return'!AZ14</f>
        <v>3.2123556206731397E-3</v>
      </c>
      <c r="BA14" s="128">
        <f>'Drifted Weights'!BA14*'Monthly Return'!BA14</f>
        <v>-1.217109387002351E-3</v>
      </c>
      <c r="BB14" s="128">
        <f>'Drifted Weights'!BB14*'Monthly Return'!BB14</f>
        <v>-1.704712132183091E-3</v>
      </c>
      <c r="BC14" s="129">
        <f>'Drifted Weights'!BC14*'Monthly Return'!BC14</f>
        <v>1.8462635433061929E-3</v>
      </c>
      <c r="BD14" s="127">
        <f>'Drifted Weights'!BD14*'Monthly Return'!BD14</f>
        <v>8.4746853403301408E-4</v>
      </c>
      <c r="BE14" s="167" cm="1">
        <f t="array" ref="BE14">PRODUCT(1+C14:BD14)-1</f>
        <v>3.3676569658084299E-2</v>
      </c>
      <c r="BF14" s="164">
        <f t="shared" si="0"/>
        <v>5.2708299581177183E-2</v>
      </c>
    </row>
    <row r="15" spans="1:58">
      <c r="A15" s="115" t="s">
        <v>125</v>
      </c>
      <c r="B15" s="115" t="s">
        <v>126</v>
      </c>
      <c r="C15" s="138">
        <f>'Drifted Weights'!C15*'Monthly Return'!C15</f>
        <v>5.935989731813482E-4</v>
      </c>
      <c r="D15" s="128">
        <f>'Drifted Weights'!D15*'Monthly Return'!D15</f>
        <v>4.3074233849343165E-4</v>
      </c>
      <c r="E15" s="128">
        <f>'Drifted Weights'!E15*'Monthly Return'!E15</f>
        <v>1.5677920386243359E-3</v>
      </c>
      <c r="F15" s="128">
        <f>'Drifted Weights'!F15*'Monthly Return'!F15</f>
        <v>5.4623107950882595E-4</v>
      </c>
      <c r="G15" s="128">
        <f>'Drifted Weights'!G15*'Monthly Return'!G15</f>
        <v>-2.1785796848489564E-4</v>
      </c>
      <c r="H15" s="138">
        <f>'Drifted Weights'!H15*'Monthly Return'!H15</f>
        <v>6.704488402450049E-4</v>
      </c>
      <c r="I15" s="128">
        <f>'Drifted Weights'!I15*'Monthly Return'!I15</f>
        <v>1.7376911478498996E-3</v>
      </c>
      <c r="J15" s="128">
        <f>'Drifted Weights'!J15*'Monthly Return'!J15</f>
        <v>1.9103952810793194E-3</v>
      </c>
      <c r="K15" s="128">
        <f>'Drifted Weights'!K15*'Monthly Return'!K15</f>
        <v>-1.3024225911655851E-3</v>
      </c>
      <c r="L15" s="128">
        <f>'Drifted Weights'!L15*'Monthly Return'!L15</f>
        <v>9.6002403865036825E-4</v>
      </c>
      <c r="M15" s="128">
        <f>'Drifted Weights'!M15*'Monthly Return'!M15</f>
        <v>1.2868703242948892E-3</v>
      </c>
      <c r="N15" s="128">
        <f>'Drifted Weights'!N15*'Monthly Return'!N15</f>
        <v>2.964879644155512E-3</v>
      </c>
      <c r="O15" s="138">
        <f>'Drifted Weights'!O15*'Monthly Return'!O15</f>
        <v>-3.5483438620081483E-3</v>
      </c>
      <c r="P15" s="128">
        <f>'Drifted Weights'!P15*'Monthly Return'!P15</f>
        <v>-1.739124073482375E-3</v>
      </c>
      <c r="Q15" s="128">
        <f>'Drifted Weights'!Q15*'Monthly Return'!Q15</f>
        <v>2.4906435681300628E-3</v>
      </c>
      <c r="R15" s="128">
        <f>'Drifted Weights'!R15*'Monthly Return'!R15</f>
        <v>-2.5555755918161625E-3</v>
      </c>
      <c r="S15" s="129">
        <f>'Drifted Weights'!S15*'Monthly Return'!S15</f>
        <v>-1.1176916330901648E-3</v>
      </c>
      <c r="T15" s="138">
        <f>'Drifted Weights'!T15*'Monthly Return'!T15</f>
        <v>-3.3151442654011901E-3</v>
      </c>
      <c r="U15" s="128">
        <f>'Drifted Weights'!U15*'Monthly Return'!U15</f>
        <v>5.6605440652339719E-3</v>
      </c>
      <c r="V15" s="128">
        <f>'Drifted Weights'!V15*'Monthly Return'!V15</f>
        <v>-3.0144228914922798E-3</v>
      </c>
      <c r="W15" s="128">
        <f>'Drifted Weights'!W15*'Monthly Return'!W15</f>
        <v>-4.4219904236477559E-4</v>
      </c>
      <c r="X15" s="128">
        <f>'Drifted Weights'!X15*'Monthly Return'!X15</f>
        <v>2.7953404560672889E-3</v>
      </c>
      <c r="Y15" s="128">
        <f>'Drifted Weights'!Y15*'Monthly Return'!Y15</f>
        <v>2.1135894904986546E-3</v>
      </c>
      <c r="Z15" s="138">
        <f>'Drifted Weights'!Z15*'Monthly Return'!Z15</f>
        <v>-1.4967761672057204E-3</v>
      </c>
      <c r="AA15" s="128">
        <f>'Drifted Weights'!AA15*'Monthly Return'!AA15</f>
        <v>3.5668938299200656E-3</v>
      </c>
      <c r="AB15" s="128">
        <f>'Drifted Weights'!AB15*'Monthly Return'!AB15</f>
        <v>6.4256140441101936E-4</v>
      </c>
      <c r="AC15" s="128">
        <f>'Drifted Weights'!AC15*'Monthly Return'!AC15</f>
        <v>2.7492068406637793E-4</v>
      </c>
      <c r="AD15" s="128">
        <f>'Drifted Weights'!AD15*'Monthly Return'!AD15</f>
        <v>7.3370640626517698E-4</v>
      </c>
      <c r="AE15" s="129">
        <f>'Drifted Weights'!AE15*'Monthly Return'!AE15</f>
        <v>1.1387276315259843E-3</v>
      </c>
      <c r="AF15" s="138">
        <f>'Drifted Weights'!AF15*'Monthly Return'!AF15</f>
        <v>8.4004854686824722E-4</v>
      </c>
      <c r="AG15" s="128">
        <f>'Drifted Weights'!AG15*'Monthly Return'!AG15</f>
        <v>-7.0090696959981195E-4</v>
      </c>
      <c r="AH15" s="128">
        <f>'Drifted Weights'!AH15*'Monthly Return'!AH15</f>
        <v>-5.7142586532598141E-4</v>
      </c>
      <c r="AI15" s="128">
        <f>'Drifted Weights'!AI15*'Monthly Return'!AI15</f>
        <v>-2.8002407239566881E-4</v>
      </c>
      <c r="AJ15" s="128">
        <f>'Drifted Weights'!AJ15*'Monthly Return'!AJ15</f>
        <v>-2.1081343876948825E-3</v>
      </c>
      <c r="AK15" s="128">
        <f>'Drifted Weights'!AK15*'Monthly Return'!AK15</f>
        <v>4.6476367344707057E-3</v>
      </c>
      <c r="AL15" s="128">
        <f>'Drifted Weights'!AL15*'Monthly Return'!AL15</f>
        <v>1.9803513469844381E-3</v>
      </c>
      <c r="AM15" s="138">
        <f>'Drifted Weights'!AM15*'Monthly Return'!AM15</f>
        <v>1.6429971579126602E-4</v>
      </c>
      <c r="AN15" s="128">
        <f>'Drifted Weights'!AN15*'Monthly Return'!AN15</f>
        <v>3.9501819455115307E-3</v>
      </c>
      <c r="AO15" s="128">
        <f>'Drifted Weights'!AO15*'Monthly Return'!AO15</f>
        <v>-1.855571145498353E-5</v>
      </c>
      <c r="AP15" s="128">
        <f>'Drifted Weights'!AP15*'Monthly Return'!AP15</f>
        <v>6.7059278579328235E-4</v>
      </c>
      <c r="AQ15" s="129">
        <f>'Drifted Weights'!AQ15*'Monthly Return'!AQ15</f>
        <v>1.9918453839152753E-3</v>
      </c>
      <c r="AR15" s="138">
        <f>'Drifted Weights'!AR15*'Monthly Return'!AR15</f>
        <v>-3.6569936740636633E-4</v>
      </c>
      <c r="AS15" s="128">
        <f>'Drifted Weights'!AS15*'Monthly Return'!AS15</f>
        <v>-1.787528745940037E-4</v>
      </c>
      <c r="AT15" s="128">
        <f>'Drifted Weights'!AT15*'Monthly Return'!AT15</f>
        <v>8.1421853775838742E-4</v>
      </c>
      <c r="AU15" s="128">
        <f>'Drifted Weights'!AU15*'Monthly Return'!AU15</f>
        <v>7.5489385156511104E-4</v>
      </c>
      <c r="AV15" s="128">
        <f>'Drifted Weights'!AV15*'Monthly Return'!AV15</f>
        <v>1.1521971107073483E-4</v>
      </c>
      <c r="AW15" s="128">
        <f>'Drifted Weights'!AW15*'Monthly Return'!AW15</f>
        <v>7.4431622563431578E-4</v>
      </c>
      <c r="AX15" s="128">
        <f>'Drifted Weights'!AX15*'Monthly Return'!AX15</f>
        <v>-2.8914422134786963E-4</v>
      </c>
      <c r="AY15" s="127">
        <f>'Drifted Weights'!AY15*'Monthly Return'!AY15</f>
        <v>4.9024915195780994E-4</v>
      </c>
      <c r="AZ15" s="128">
        <f>'Drifted Weights'!AZ15*'Monthly Return'!AZ15</f>
        <v>-1.1778970010834083E-3</v>
      </c>
      <c r="BA15" s="128">
        <f>'Drifted Weights'!BA15*'Monthly Return'!BA15</f>
        <v>-2.5836278908460473E-3</v>
      </c>
      <c r="BB15" s="128">
        <f>'Drifted Weights'!BB15*'Monthly Return'!BB15</f>
        <v>-8.6980793245757188E-4</v>
      </c>
      <c r="BC15" s="129">
        <f>'Drifted Weights'!BC15*'Monthly Return'!BC15</f>
        <v>2.8433482507852431E-3</v>
      </c>
      <c r="BD15" s="127">
        <f>'Drifted Weights'!BD15*'Monthly Return'!BD15</f>
        <v>5.3264907861362055E-4</v>
      </c>
      <c r="BE15" s="167" cm="1">
        <f t="array" ref="BE15">PRODUCT(1+C15:BD15)-1</f>
        <v>2.4934785666455239E-2</v>
      </c>
      <c r="BF15" s="164">
        <f t="shared" si="0"/>
        <v>3.8935468442802927E-2</v>
      </c>
    </row>
    <row r="16" spans="1:58">
      <c r="A16" s="115" t="s">
        <v>132</v>
      </c>
      <c r="B16" s="115" t="s">
        <v>133</v>
      </c>
      <c r="C16" s="138">
        <f>'Drifted Weights'!C16*'Monthly Return'!C16</f>
        <v>7.9433860103157142E-4</v>
      </c>
      <c r="D16" s="128">
        <f>'Drifted Weights'!D16*'Monthly Return'!D16</f>
        <v>-1.0786583254341431E-3</v>
      </c>
      <c r="E16" s="128">
        <f>'Drifted Weights'!E16*'Monthly Return'!E16</f>
        <v>1.9956618849074942E-3</v>
      </c>
      <c r="F16" s="128">
        <f>'Drifted Weights'!F16*'Monthly Return'!F16</f>
        <v>4.0189586627621893E-4</v>
      </c>
      <c r="G16" s="128">
        <f>'Drifted Weights'!G16*'Monthly Return'!G16</f>
        <v>1.1326044340452864E-3</v>
      </c>
      <c r="H16" s="138">
        <f>'Drifted Weights'!H16*'Monthly Return'!H16</f>
        <v>8.4520574783215592E-4</v>
      </c>
      <c r="I16" s="128">
        <f>'Drifted Weights'!I16*'Monthly Return'!I16</f>
        <v>1.2709939267721926E-3</v>
      </c>
      <c r="J16" s="128">
        <f>'Drifted Weights'!J16*'Monthly Return'!J16</f>
        <v>4.234947345978383E-4</v>
      </c>
      <c r="K16" s="128">
        <f>'Drifted Weights'!K16*'Monthly Return'!K16</f>
        <v>-8.4583929277322724E-4</v>
      </c>
      <c r="L16" s="128">
        <f>'Drifted Weights'!L16*'Monthly Return'!L16</f>
        <v>3.2439773939341252E-4</v>
      </c>
      <c r="M16" s="128">
        <f>'Drifted Weights'!M16*'Monthly Return'!M16</f>
        <v>5.1437709190247348E-4</v>
      </c>
      <c r="N16" s="128">
        <f>'Drifted Weights'!N16*'Monthly Return'!N16</f>
        <v>1.30632104631451E-3</v>
      </c>
      <c r="O16" s="138">
        <f>'Drifted Weights'!O16*'Monthly Return'!O16</f>
        <v>-2.5455782452548197E-3</v>
      </c>
      <c r="P16" s="128">
        <f>'Drifted Weights'!P16*'Monthly Return'!P16</f>
        <v>-1.1281068541506096E-3</v>
      </c>
      <c r="Q16" s="128">
        <f>'Drifted Weights'!Q16*'Monthly Return'!Q16</f>
        <v>3.8507799690464087E-4</v>
      </c>
      <c r="R16" s="128">
        <f>'Drifted Weights'!R16*'Monthly Return'!R16</f>
        <v>-3.7313888832013898E-4</v>
      </c>
      <c r="S16" s="129">
        <f>'Drifted Weights'!S16*'Monthly Return'!S16</f>
        <v>-9.8985036550295735E-4</v>
      </c>
      <c r="T16" s="138">
        <f>'Drifted Weights'!T16*'Monthly Return'!T16</f>
        <v>-2.506873653993498E-3</v>
      </c>
      <c r="U16" s="128">
        <f>'Drifted Weights'!U16*'Monthly Return'!U16</f>
        <v>2.9598453579419912E-3</v>
      </c>
      <c r="V16" s="128">
        <f>'Drifted Weights'!V16*'Monthly Return'!V16</f>
        <v>-1.8231370328694839E-3</v>
      </c>
      <c r="W16" s="128">
        <f>'Drifted Weights'!W16*'Monthly Return'!W16</f>
        <v>-1.640611599158746E-3</v>
      </c>
      <c r="X16" s="128">
        <f>'Drifted Weights'!X16*'Monthly Return'!X16</f>
        <v>3.3335631457901511E-3</v>
      </c>
      <c r="Y16" s="128">
        <f>'Drifted Weights'!Y16*'Monthly Return'!Y16</f>
        <v>8.1699800900587812E-5</v>
      </c>
      <c r="Z16" s="138">
        <f>'Drifted Weights'!Z16*'Monthly Return'!Z16</f>
        <v>-6.3047464006343759E-4</v>
      </c>
      <c r="AA16" s="128">
        <f>'Drifted Weights'!AA16*'Monthly Return'!AA16</f>
        <v>1.8440042462351117E-3</v>
      </c>
      <c r="AB16" s="128">
        <f>'Drifted Weights'!AB16*'Monthly Return'!AB16</f>
        <v>1.3540925023302665E-3</v>
      </c>
      <c r="AC16" s="128">
        <f>'Drifted Weights'!AC16*'Monthly Return'!AC16</f>
        <v>-7.9921619186468099E-4</v>
      </c>
      <c r="AD16" s="128">
        <f>'Drifted Weights'!AD16*'Monthly Return'!AD16</f>
        <v>3.8901032721312987E-4</v>
      </c>
      <c r="AE16" s="129">
        <f>'Drifted Weights'!AE16*'Monthly Return'!AE16</f>
        <v>6.2696414423798108E-4</v>
      </c>
      <c r="AF16" s="138">
        <f>'Drifted Weights'!AF16*'Monthly Return'!AF16</f>
        <v>5.289315249760771E-4</v>
      </c>
      <c r="AG16" s="128">
        <f>'Drifted Weights'!AG16*'Monthly Return'!AG16</f>
        <v>6.9625378038770669E-5</v>
      </c>
      <c r="AH16" s="128">
        <f>'Drifted Weights'!AH16*'Monthly Return'!AH16</f>
        <v>-4.3660430829583386E-6</v>
      </c>
      <c r="AI16" s="128">
        <f>'Drifted Weights'!AI16*'Monthly Return'!AI16</f>
        <v>-8.5580419249178222E-4</v>
      </c>
      <c r="AJ16" s="128">
        <f>'Drifted Weights'!AJ16*'Monthly Return'!AJ16</f>
        <v>-1.3517364796500294E-3</v>
      </c>
      <c r="AK16" s="128">
        <f>'Drifted Weights'!AK16*'Monthly Return'!AK16</f>
        <v>1.7707669864942316E-3</v>
      </c>
      <c r="AL16" s="128">
        <f>'Drifted Weights'!AL16*'Monthly Return'!AL16</f>
        <v>1.1810115606328121E-3</v>
      </c>
      <c r="AM16" s="138">
        <f>'Drifted Weights'!AM16*'Monthly Return'!AM16</f>
        <v>-8.2021595147742951E-4</v>
      </c>
      <c r="AN16" s="128">
        <f>'Drifted Weights'!AN16*'Monthly Return'!AN16</f>
        <v>7.273570204198715E-4</v>
      </c>
      <c r="AO16" s="128">
        <f>'Drifted Weights'!AO16*'Monthly Return'!AO16</f>
        <v>9.9674318884832263E-4</v>
      </c>
      <c r="AP16" s="128">
        <f>'Drifted Weights'!AP16*'Monthly Return'!AP16</f>
        <v>-2.6425725690446764E-4</v>
      </c>
      <c r="AQ16" s="129">
        <f>'Drifted Weights'!AQ16*'Monthly Return'!AQ16</f>
        <v>4.6259562447532702E-4</v>
      </c>
      <c r="AR16" s="138">
        <f>'Drifted Weights'!AR16*'Monthly Return'!AR16</f>
        <v>-1.3034350446239165E-3</v>
      </c>
      <c r="AS16" s="128">
        <f>'Drifted Weights'!AS16*'Monthly Return'!AS16</f>
        <v>1.6114038329319796E-3</v>
      </c>
      <c r="AT16" s="128">
        <f>'Drifted Weights'!AT16*'Monthly Return'!AT16</f>
        <v>2.6103832191064615E-4</v>
      </c>
      <c r="AU16" s="128">
        <f>'Drifted Weights'!AU16*'Monthly Return'!AU16</f>
        <v>4.0951597868680049E-4</v>
      </c>
      <c r="AV16" s="128">
        <f>'Drifted Weights'!AV16*'Monthly Return'!AV16</f>
        <v>5.8544407064875691E-5</v>
      </c>
      <c r="AW16" s="128">
        <f>'Drifted Weights'!AW16*'Monthly Return'!AW16</f>
        <v>-1.718437416827132E-3</v>
      </c>
      <c r="AX16" s="128">
        <f>'Drifted Weights'!AX16*'Monthly Return'!AX16</f>
        <v>-1.7327202292330925E-4</v>
      </c>
      <c r="AY16" s="127">
        <f>'Drifted Weights'!AY16*'Monthly Return'!AY16</f>
        <v>1.0291134899179865E-3</v>
      </c>
      <c r="AZ16" s="128">
        <f>'Drifted Weights'!AZ16*'Monthly Return'!AZ16</f>
        <v>1.2811395365760179E-3</v>
      </c>
      <c r="BA16" s="128">
        <f>'Drifted Weights'!BA16*'Monthly Return'!BA16</f>
        <v>-1.5278916755623638E-3</v>
      </c>
      <c r="BB16" s="128">
        <f>'Drifted Weights'!BB16*'Monthly Return'!BB16</f>
        <v>-2.0015136574088051E-4</v>
      </c>
      <c r="BC16" s="129">
        <f>'Drifted Weights'!BC16*'Monthly Return'!BC16</f>
        <v>2.2354560141272482E-3</v>
      </c>
      <c r="BD16" s="127">
        <f>'Drifted Weights'!BD16*'Monthly Return'!BD16</f>
        <v>1.2245909370580677E-3</v>
      </c>
      <c r="BE16" s="167" cm="1">
        <f t="array" ref="BE16">PRODUCT(1+C16:BD16)-1</f>
        <v>1.1268625728259485E-2</v>
      </c>
      <c r="BF16" s="164">
        <f t="shared" si="0"/>
        <v>2.6644521249949191E-2</v>
      </c>
    </row>
    <row r="17" spans="1:58">
      <c r="A17" s="115" t="s">
        <v>141</v>
      </c>
      <c r="B17" s="115" t="s">
        <v>142</v>
      </c>
      <c r="C17" s="138">
        <f>'Drifted Weights'!C17*'Monthly Return'!C17</f>
        <v>1.1752247852559133E-3</v>
      </c>
      <c r="D17" s="128">
        <f>'Drifted Weights'!D17*'Monthly Return'!D17</f>
        <v>-4.312168310311567E-4</v>
      </c>
      <c r="E17" s="128">
        <f>'Drifted Weights'!E17*'Monthly Return'!E17</f>
        <v>1.8609746898043016E-3</v>
      </c>
      <c r="F17" s="128">
        <f>'Drifted Weights'!F17*'Monthly Return'!F17</f>
        <v>7.2927396484773698E-4</v>
      </c>
      <c r="G17" s="128">
        <f>'Drifted Weights'!G17*'Monthly Return'!G17</f>
        <v>5.4168224308412947E-4</v>
      </c>
      <c r="H17" s="138">
        <f>'Drifted Weights'!H17*'Monthly Return'!H17</f>
        <v>4.2720335192470972E-4</v>
      </c>
      <c r="I17" s="128">
        <f>'Drifted Weights'!I17*'Monthly Return'!I17</f>
        <v>1.277152757189749E-3</v>
      </c>
      <c r="J17" s="128">
        <f>'Drifted Weights'!J17*'Monthly Return'!J17</f>
        <v>2.9211617714631577E-4</v>
      </c>
      <c r="K17" s="128">
        <f>'Drifted Weights'!K17*'Monthly Return'!K17</f>
        <v>-1.2017109677947716E-3</v>
      </c>
      <c r="L17" s="128">
        <f>'Drifted Weights'!L17*'Monthly Return'!L17</f>
        <v>-2.3511553257666047E-4</v>
      </c>
      <c r="M17" s="128">
        <f>'Drifted Weights'!M17*'Monthly Return'!M17</f>
        <v>1.0917098449360911E-3</v>
      </c>
      <c r="N17" s="128">
        <f>'Drifted Weights'!N17*'Monthly Return'!N17</f>
        <v>1.7008732891140969E-3</v>
      </c>
      <c r="O17" s="138">
        <f>'Drifted Weights'!O17*'Monthly Return'!O17</f>
        <v>-1.6456471533286483E-3</v>
      </c>
      <c r="P17" s="128">
        <f>'Drifted Weights'!P17*'Monthly Return'!P17</f>
        <v>-7.4162179949994764E-5</v>
      </c>
      <c r="Q17" s="128">
        <f>'Drifted Weights'!Q17*'Monthly Return'!Q17</f>
        <v>2.593339783509479E-5</v>
      </c>
      <c r="R17" s="128">
        <f>'Drifted Weights'!R17*'Monthly Return'!R17</f>
        <v>-3.6506026491749696E-4</v>
      </c>
      <c r="S17" s="129">
        <f>'Drifted Weights'!S17*'Monthly Return'!S17</f>
        <v>-1.6870793231396503E-4</v>
      </c>
      <c r="T17" s="138">
        <f>'Drifted Weights'!T17*'Monthly Return'!T17</f>
        <v>-1.8035627892541246E-3</v>
      </c>
      <c r="U17" s="128">
        <f>'Drifted Weights'!U17*'Monthly Return'!U17</f>
        <v>2.9992391268678161E-3</v>
      </c>
      <c r="V17" s="128">
        <f>'Drifted Weights'!V17*'Monthly Return'!V17</f>
        <v>-1.1341747868403446E-3</v>
      </c>
      <c r="W17" s="128">
        <f>'Drifted Weights'!W17*'Monthly Return'!W17</f>
        <v>-4.5486102332255096E-4</v>
      </c>
      <c r="X17" s="128">
        <f>'Drifted Weights'!X17*'Monthly Return'!X17</f>
        <v>1.5418172770827348E-3</v>
      </c>
      <c r="Y17" s="128">
        <f>'Drifted Weights'!Y17*'Monthly Return'!Y17</f>
        <v>9.6131081259808382E-4</v>
      </c>
      <c r="Z17" s="138">
        <f>'Drifted Weights'!Z17*'Monthly Return'!Z17</f>
        <v>-7.5040655861252365E-4</v>
      </c>
      <c r="AA17" s="128">
        <f>'Drifted Weights'!AA17*'Monthly Return'!AA17</f>
        <v>2.0080219810313204E-3</v>
      </c>
      <c r="AB17" s="128">
        <f>'Drifted Weights'!AB17*'Monthly Return'!AB17</f>
        <v>-1.8867628409973658E-4</v>
      </c>
      <c r="AC17" s="128">
        <f>'Drifted Weights'!AC17*'Monthly Return'!AC17</f>
        <v>5.4047652967108772E-4</v>
      </c>
      <c r="AD17" s="128">
        <f>'Drifted Weights'!AD17*'Monthly Return'!AD17</f>
        <v>5.5176675598942826E-4</v>
      </c>
      <c r="AE17" s="129">
        <f>'Drifted Weights'!AE17*'Monthly Return'!AE17</f>
        <v>7.649021842160204E-4</v>
      </c>
      <c r="AF17" s="138">
        <f>'Drifted Weights'!AF17*'Monthly Return'!AF17</f>
        <v>8.8432756118266747E-4</v>
      </c>
      <c r="AG17" s="128">
        <f>'Drifted Weights'!AG17*'Monthly Return'!AG17</f>
        <v>1.8661255824514128E-4</v>
      </c>
      <c r="AH17" s="128">
        <f>'Drifted Weights'!AH17*'Monthly Return'!AH17</f>
        <v>-5.5030618870044619E-4</v>
      </c>
      <c r="AI17" s="128">
        <f>'Drifted Weights'!AI17*'Monthly Return'!AI17</f>
        <v>-6.2308252919547028E-4</v>
      </c>
      <c r="AJ17" s="128">
        <f>'Drifted Weights'!AJ17*'Monthly Return'!AJ17</f>
        <v>-1.1091011044881041E-3</v>
      </c>
      <c r="AK17" s="128">
        <f>'Drifted Weights'!AK17*'Monthly Return'!AK17</f>
        <v>2.5686872525929956E-3</v>
      </c>
      <c r="AL17" s="128">
        <f>'Drifted Weights'!AL17*'Monthly Return'!AL17</f>
        <v>1.5371384277650232E-3</v>
      </c>
      <c r="AM17" s="138">
        <f>'Drifted Weights'!AM17*'Monthly Return'!AM17</f>
        <v>-3.4741439903604796E-4</v>
      </c>
      <c r="AN17" s="128">
        <f>'Drifted Weights'!AN17*'Monthly Return'!AN17</f>
        <v>1.4096730899435654E-3</v>
      </c>
      <c r="AO17" s="128">
        <f>'Drifted Weights'!AO17*'Monthly Return'!AO17</f>
        <v>4.9240285726597833E-4</v>
      </c>
      <c r="AP17" s="128">
        <f>'Drifted Weights'!AP17*'Monthly Return'!AP17</f>
        <v>1.0052199406788431E-3</v>
      </c>
      <c r="AQ17" s="129">
        <f>'Drifted Weights'!AQ17*'Monthly Return'!AQ17</f>
        <v>1.6522605843837207E-3</v>
      </c>
      <c r="AR17" s="138">
        <f>'Drifted Weights'!AR17*'Monthly Return'!AR17</f>
        <v>4.704223680727348E-4</v>
      </c>
      <c r="AS17" s="128">
        <f>'Drifted Weights'!AS17*'Monthly Return'!AS17</f>
        <v>-1.9476091341014061E-4</v>
      </c>
      <c r="AT17" s="128">
        <f>'Drifted Weights'!AT17*'Monthly Return'!AT17</f>
        <v>1.5004538432117926E-4</v>
      </c>
      <c r="AU17" s="128">
        <f>'Drifted Weights'!AU17*'Monthly Return'!AU17</f>
        <v>9.7440752706604283E-5</v>
      </c>
      <c r="AV17" s="128">
        <f>'Drifted Weights'!AV17*'Monthly Return'!AV17</f>
        <v>-3.4056351530896585E-4</v>
      </c>
      <c r="AW17" s="128">
        <f>'Drifted Weights'!AW17*'Monthly Return'!AW17</f>
        <v>9.9269022482857943E-4</v>
      </c>
      <c r="AX17" s="128">
        <f>'Drifted Weights'!AX17*'Monthly Return'!AX17</f>
        <v>-5.4179012898149606E-4</v>
      </c>
      <c r="AY17" s="127">
        <f>'Drifted Weights'!AY17*'Monthly Return'!AY17</f>
        <v>2.0279692192534858E-4</v>
      </c>
      <c r="AZ17" s="128">
        <f>'Drifted Weights'!AZ17*'Monthly Return'!AZ17</f>
        <v>-3.7925269810494045E-4</v>
      </c>
      <c r="BA17" s="128">
        <f>'Drifted Weights'!BA17*'Monthly Return'!BA17</f>
        <v>-1.0274260425158358E-3</v>
      </c>
      <c r="BB17" s="128">
        <f>'Drifted Weights'!BB17*'Monthly Return'!BB17</f>
        <v>-3.7497260037987543E-4</v>
      </c>
      <c r="BC17" s="129">
        <f>'Drifted Weights'!BC17*'Monthly Return'!BC17</f>
        <v>1.298211195976497E-3</v>
      </c>
      <c r="BD17" s="127">
        <f>'Drifted Weights'!BD17*'Monthly Return'!BD17</f>
        <v>2.5598955718445643E-4</v>
      </c>
      <c r="BE17" s="167" cm="1">
        <f t="array" ref="BE17">PRODUCT(1+C17:BD17)-1</f>
        <v>1.7878755812380742E-2</v>
      </c>
      <c r="BF17" s="164">
        <f t="shared" si="0"/>
        <v>2.032775030800324E-2</v>
      </c>
    </row>
    <row r="18" spans="1:58">
      <c r="A18" s="115" t="s">
        <v>148</v>
      </c>
      <c r="B18" s="115" t="s">
        <v>149</v>
      </c>
      <c r="C18" s="138">
        <f>'Drifted Weights'!C18*'Monthly Return'!C18</f>
        <v>1.7916378098821779E-4</v>
      </c>
      <c r="D18" s="128">
        <f>'Drifted Weights'!D18*'Monthly Return'!D18</f>
        <v>-8.5854363796570145E-4</v>
      </c>
      <c r="E18" s="128">
        <f>'Drifted Weights'!E18*'Monthly Return'!E18</f>
        <v>6.105656398534534E-4</v>
      </c>
      <c r="F18" s="128">
        <f>'Drifted Weights'!F18*'Monthly Return'!F18</f>
        <v>5.299592063005423E-5</v>
      </c>
      <c r="G18" s="128">
        <f>'Drifted Weights'!G18*'Monthly Return'!G18</f>
        <v>8.016152019740774E-5</v>
      </c>
      <c r="H18" s="138">
        <f>'Drifted Weights'!H18*'Monthly Return'!H18</f>
        <v>-3.5348529762540263E-4</v>
      </c>
      <c r="I18" s="128">
        <f>'Drifted Weights'!I18*'Monthly Return'!I18</f>
        <v>-4.3037556003951469E-4</v>
      </c>
      <c r="J18" s="128">
        <f>'Drifted Weights'!J18*'Monthly Return'!J18</f>
        <v>3.3812174706203521E-4</v>
      </c>
      <c r="K18" s="128">
        <f>'Drifted Weights'!K18*'Monthly Return'!K18</f>
        <v>3.0820282097490122E-4</v>
      </c>
      <c r="L18" s="128">
        <f>'Drifted Weights'!L18*'Monthly Return'!L18</f>
        <v>-3.8784796802339726E-5</v>
      </c>
      <c r="M18" s="128">
        <f>'Drifted Weights'!M18*'Monthly Return'!M18</f>
        <v>-1.1103624042793265E-3</v>
      </c>
      <c r="N18" s="128">
        <f>'Drifted Weights'!N18*'Monthly Return'!N18</f>
        <v>1.0929553972084734E-3</v>
      </c>
      <c r="O18" s="138">
        <f>'Drifted Weights'!O18*'Monthly Return'!O18</f>
        <v>1.8142350435203314E-3</v>
      </c>
      <c r="P18" s="128">
        <f>'Drifted Weights'!P18*'Monthly Return'!P18</f>
        <v>8.4263829907062944E-3</v>
      </c>
      <c r="Q18" s="128">
        <f>'Drifted Weights'!Q18*'Monthly Return'!Q18</f>
        <v>6.0143162325612945E-3</v>
      </c>
      <c r="R18" s="128">
        <f>'Drifted Weights'!R18*'Monthly Return'!R18</f>
        <v>2.12850856722361E-3</v>
      </c>
      <c r="S18" s="129">
        <f>'Drifted Weights'!S18*'Monthly Return'!S18</f>
        <v>-1.6841772403160373E-3</v>
      </c>
      <c r="T18" s="138">
        <f>'Drifted Weights'!T18*'Monthly Return'!T18</f>
        <v>2.7584765919717496E-3</v>
      </c>
      <c r="U18" s="128">
        <f>'Drifted Weights'!U18*'Monthly Return'!U18</f>
        <v>-3.4183332451606869E-3</v>
      </c>
      <c r="V18" s="128">
        <f>'Drifted Weights'!V18*'Monthly Return'!V18</f>
        <v>-1.9073103934819126E-3</v>
      </c>
      <c r="W18" s="128">
        <f>'Drifted Weights'!W18*'Monthly Return'!W18</f>
        <v>5.8915860553209341E-5</v>
      </c>
      <c r="X18" s="128">
        <f>'Drifted Weights'!X18*'Monthly Return'!X18</f>
        <v>8.2371967743249529E-4</v>
      </c>
      <c r="Y18" s="128">
        <f>'Drifted Weights'!Y18*'Monthly Return'!Y18</f>
        <v>2.6921212116758743E-3</v>
      </c>
      <c r="Z18" s="138">
        <f>'Drifted Weights'!Z18*'Monthly Return'!Z18</f>
        <v>-6.8885543858795463E-4</v>
      </c>
      <c r="AA18" s="128">
        <f>'Drifted Weights'!AA18*'Monthly Return'!AA18</f>
        <v>2.5292760793561918E-3</v>
      </c>
      <c r="AB18" s="128">
        <f>'Drifted Weights'!AB18*'Monthly Return'!AB18</f>
        <v>1.7585628977103117E-3</v>
      </c>
      <c r="AC18" s="128">
        <f>'Drifted Weights'!AC18*'Monthly Return'!AC18</f>
        <v>2.2486993809961876E-3</v>
      </c>
      <c r="AD18" s="128">
        <f>'Drifted Weights'!AD18*'Monthly Return'!AD18</f>
        <v>-5.7691801731958538E-4</v>
      </c>
      <c r="AE18" s="129">
        <f>'Drifted Weights'!AE18*'Monthly Return'!AE18</f>
        <v>-1.4578719041403417E-3</v>
      </c>
      <c r="AF18" s="138">
        <f>'Drifted Weights'!AF18*'Monthly Return'!AF18</f>
        <v>1.0007346325468021E-3</v>
      </c>
      <c r="AG18" s="128">
        <f>'Drifted Weights'!AG18*'Monthly Return'!AG18</f>
        <v>4.448502926361505E-4</v>
      </c>
      <c r="AH18" s="128">
        <f>'Drifted Weights'!AH18*'Monthly Return'!AH18</f>
        <v>-3.6492943406582246E-4</v>
      </c>
      <c r="AI18" s="128">
        <f>'Drifted Weights'!AI18*'Monthly Return'!AI18</f>
        <v>-4.6989948478909951E-4</v>
      </c>
      <c r="AJ18" s="128">
        <f>'Drifted Weights'!AJ18*'Monthly Return'!AJ18</f>
        <v>1.7307500103229902E-3</v>
      </c>
      <c r="AK18" s="128">
        <f>'Drifted Weights'!AK18*'Monthly Return'!AK18</f>
        <v>3.5874131501444057E-4</v>
      </c>
      <c r="AL18" s="128">
        <f>'Drifted Weights'!AL18*'Monthly Return'!AL18</f>
        <v>5.7237093615861601E-4</v>
      </c>
      <c r="AM18" s="138">
        <f>'Drifted Weights'!AM18*'Monthly Return'!AM18</f>
        <v>2.1144554332843723E-3</v>
      </c>
      <c r="AN18" s="128">
        <f>'Drifted Weights'!AN18*'Monthly Return'!AN18</f>
        <v>5.0128243411649894E-3</v>
      </c>
      <c r="AO18" s="128">
        <f>'Drifted Weights'!AO18*'Monthly Return'!AO18</f>
        <v>3.524023159488326E-3</v>
      </c>
      <c r="AP18" s="128">
        <f>'Drifted Weights'!AP18*'Monthly Return'!AP18</f>
        <v>-1.3401865664256941E-4</v>
      </c>
      <c r="AQ18" s="129">
        <f>'Drifted Weights'!AQ18*'Monthly Return'!AQ18</f>
        <v>5.1839889136327767E-4</v>
      </c>
      <c r="AR18" s="138">
        <f>'Drifted Weights'!AR18*'Monthly Return'!AR18</f>
        <v>-1.6011754120748832E-3</v>
      </c>
      <c r="AS18" s="128">
        <f>'Drifted Weights'!AS18*'Monthly Return'!AS18</f>
        <v>1.0214038664198514E-3</v>
      </c>
      <c r="AT18" s="128">
        <f>'Drifted Weights'!AT18*'Monthly Return'!AT18</f>
        <v>1.1691876685340401E-3</v>
      </c>
      <c r="AU18" s="128">
        <f>'Drifted Weights'!AU18*'Monthly Return'!AU18</f>
        <v>-1.628194486524854E-3</v>
      </c>
      <c r="AV18" s="128">
        <f>'Drifted Weights'!AV18*'Monthly Return'!AV18</f>
        <v>-3.6049463124786658E-4</v>
      </c>
      <c r="AW18" s="128">
        <f>'Drifted Weights'!AW18*'Monthly Return'!AW18</f>
        <v>5.071273849594834E-3</v>
      </c>
      <c r="AX18" s="128">
        <f>'Drifted Weights'!AX18*'Monthly Return'!AX18</f>
        <v>-1.8821571009235906E-4</v>
      </c>
      <c r="AY18" s="127">
        <f>'Drifted Weights'!AY18*'Monthly Return'!AY18</f>
        <v>3.6349264395087069E-3</v>
      </c>
      <c r="AZ18" s="128">
        <f>'Drifted Weights'!AZ18*'Monthly Return'!AZ18</f>
        <v>5.9428217120636962E-3</v>
      </c>
      <c r="BA18" s="128">
        <f>'Drifted Weights'!BA18*'Monthly Return'!BA18</f>
        <v>4.1174865185678432E-3</v>
      </c>
      <c r="BB18" s="128">
        <f>'Drifted Weights'!BB18*'Monthly Return'!BB18</f>
        <v>2.1055381967173166E-3</v>
      </c>
      <c r="BC18" s="129">
        <f>'Drifted Weights'!BC18*'Monthly Return'!BC18</f>
        <v>4.3305023845103324E-3</v>
      </c>
      <c r="BD18" s="127">
        <f>'Drifted Weights'!BD18*'Monthly Return'!BD18</f>
        <v>-8.2641311590961721E-4</v>
      </c>
      <c r="BE18" s="167" cm="1">
        <f t="array" ref="BE18">PRODUCT(1+C18:BD18)-1</f>
        <v>6.0051627913642047E-2</v>
      </c>
      <c r="BF18" s="164">
        <f t="shared" si="0"/>
        <v>4.6371097336701545E-3</v>
      </c>
    </row>
    <row r="19" spans="1:58">
      <c r="A19" s="115" t="s">
        <v>154</v>
      </c>
      <c r="B19" s="115" t="s">
        <v>155</v>
      </c>
      <c r="C19" s="138">
        <f>'Drifted Weights'!C19*'Monthly Return'!C19</f>
        <v>4.9145369532871354E-4</v>
      </c>
      <c r="D19" s="128">
        <f>'Drifted Weights'!D19*'Monthly Return'!D19</f>
        <v>3.4898117502639073E-4</v>
      </c>
      <c r="E19" s="128">
        <f>'Drifted Weights'!E19*'Monthly Return'!E19</f>
        <v>1.1871373761287681E-4</v>
      </c>
      <c r="F19" s="128">
        <f>'Drifted Weights'!F19*'Monthly Return'!F19</f>
        <v>8.7048943755959677E-5</v>
      </c>
      <c r="G19" s="128">
        <f>'Drifted Weights'!G19*'Monthly Return'!G19</f>
        <v>4.0975377857779122E-4</v>
      </c>
      <c r="H19" s="138">
        <f>'Drifted Weights'!H19*'Monthly Return'!H19</f>
        <v>-6.7984427853805368E-5</v>
      </c>
      <c r="I19" s="128">
        <f>'Drifted Weights'!I19*'Monthly Return'!I19</f>
        <v>-1.6799627264503124E-4</v>
      </c>
      <c r="J19" s="128">
        <f>'Drifted Weights'!J19*'Monthly Return'!J19</f>
        <v>-2.9356582460022629E-4</v>
      </c>
      <c r="K19" s="128">
        <f>'Drifted Weights'!K19*'Monthly Return'!K19</f>
        <v>1.098754314572946E-4</v>
      </c>
      <c r="L19" s="128">
        <f>'Drifted Weights'!L19*'Monthly Return'!L19</f>
        <v>2.9161674531050555E-4</v>
      </c>
      <c r="M19" s="128">
        <f>'Drifted Weights'!M19*'Monthly Return'!M19</f>
        <v>-3.8092465203147898E-4</v>
      </c>
      <c r="N19" s="128">
        <f>'Drifted Weights'!N19*'Monthly Return'!N19</f>
        <v>5.6210430088597229E-4</v>
      </c>
      <c r="O19" s="138">
        <f>'Drifted Weights'!O19*'Monthly Return'!O19</f>
        <v>-2.2770687883563726E-4</v>
      </c>
      <c r="P19" s="128">
        <f>'Drifted Weights'!P19*'Monthly Return'!P19</f>
        <v>-1.0690974612564373E-3</v>
      </c>
      <c r="Q19" s="128">
        <f>'Drifted Weights'!Q19*'Monthly Return'!Q19</f>
        <v>-1.3570609135488007E-4</v>
      </c>
      <c r="R19" s="128">
        <f>'Drifted Weights'!R19*'Monthly Return'!R19</f>
        <v>-2.0127711927593467E-4</v>
      </c>
      <c r="S19" s="129">
        <f>'Drifted Weights'!S19*'Monthly Return'!S19</f>
        <v>5.0471536116074105E-4</v>
      </c>
      <c r="T19" s="138">
        <f>'Drifted Weights'!T19*'Monthly Return'!T19</f>
        <v>-7.6830594369722209E-4</v>
      </c>
      <c r="U19" s="128">
        <f>'Drifted Weights'!U19*'Monthly Return'!U19</f>
        <v>1.6359461349179944E-3</v>
      </c>
      <c r="V19" s="128">
        <f>'Drifted Weights'!V19*'Monthly Return'!V19</f>
        <v>-7.3523483196700037E-4</v>
      </c>
      <c r="W19" s="128">
        <f>'Drifted Weights'!W19*'Monthly Return'!W19</f>
        <v>-6.7205356815940617E-4</v>
      </c>
      <c r="X19" s="128">
        <f>'Drifted Weights'!X19*'Monthly Return'!X19</f>
        <v>1.15592104714773E-3</v>
      </c>
      <c r="Y19" s="128">
        <f>'Drifted Weights'!Y19*'Monthly Return'!Y19</f>
        <v>4.0993873875225581E-4</v>
      </c>
      <c r="Z19" s="138">
        <f>'Drifted Weights'!Z19*'Monthly Return'!Z19</f>
        <v>-2.4627353442268696E-4</v>
      </c>
      <c r="AA19" s="128">
        <f>'Drifted Weights'!AA19*'Monthly Return'!AA19</f>
        <v>6.3151799849739691E-4</v>
      </c>
      <c r="AB19" s="128">
        <f>'Drifted Weights'!AB19*'Monthly Return'!AB19</f>
        <v>3.2536633417870674E-4</v>
      </c>
      <c r="AC19" s="128">
        <f>'Drifted Weights'!AC19*'Monthly Return'!AC19</f>
        <v>1.513297468672218E-5</v>
      </c>
      <c r="AD19" s="128">
        <f>'Drifted Weights'!AD19*'Monthly Return'!AD19</f>
        <v>3.9073727443548594E-4</v>
      </c>
      <c r="AE19" s="129">
        <f>'Drifted Weights'!AE19*'Monthly Return'!AE19</f>
        <v>-5.7702703018347467E-4</v>
      </c>
      <c r="AF19" s="138">
        <f>'Drifted Weights'!AF19*'Monthly Return'!AF19</f>
        <v>8.1417495526123543E-4</v>
      </c>
      <c r="AG19" s="128">
        <f>'Drifted Weights'!AG19*'Monthly Return'!AG19</f>
        <v>4.7355509887246318E-4</v>
      </c>
      <c r="AH19" s="128">
        <f>'Drifted Weights'!AH19*'Monthly Return'!AH19</f>
        <v>-5.6684060165425733E-4</v>
      </c>
      <c r="AI19" s="128">
        <f>'Drifted Weights'!AI19*'Monthly Return'!AI19</f>
        <v>3.9684147341850605E-4</v>
      </c>
      <c r="AJ19" s="128">
        <f>'Drifted Weights'!AJ19*'Monthly Return'!AJ19</f>
        <v>-3.4463679265843791E-4</v>
      </c>
      <c r="AK19" s="128">
        <f>'Drifted Weights'!AK19*'Monthly Return'!AK19</f>
        <v>1.1291345131392507E-3</v>
      </c>
      <c r="AL19" s="128">
        <f>'Drifted Weights'!AL19*'Monthly Return'!AL19</f>
        <v>7.3232896543655533E-4</v>
      </c>
      <c r="AM19" s="138">
        <f>'Drifted Weights'!AM19*'Monthly Return'!AM19</f>
        <v>-4.5950920513234712E-4</v>
      </c>
      <c r="AN19" s="128">
        <f>'Drifted Weights'!AN19*'Monthly Return'!AN19</f>
        <v>1.1698398103497404E-3</v>
      </c>
      <c r="AO19" s="128">
        <f>'Drifted Weights'!AO19*'Monthly Return'!AO19</f>
        <v>3.7212432996865206E-4</v>
      </c>
      <c r="AP19" s="128">
        <f>'Drifted Weights'!AP19*'Monthly Return'!AP19</f>
        <v>-3.0191762182352861E-4</v>
      </c>
      <c r="AQ19" s="129">
        <f>'Drifted Weights'!AQ19*'Monthly Return'!AQ19</f>
        <v>1.8067824482307526E-4</v>
      </c>
      <c r="AR19" s="138">
        <f>'Drifted Weights'!AR19*'Monthly Return'!AR19</f>
        <v>-2.6702317446193434E-4</v>
      </c>
      <c r="AS19" s="128">
        <f>'Drifted Weights'!AS19*'Monthly Return'!AS19</f>
        <v>-9.4338331296379128E-5</v>
      </c>
      <c r="AT19" s="128">
        <f>'Drifted Weights'!AT19*'Monthly Return'!AT19</f>
        <v>1.3353282392689563E-4</v>
      </c>
      <c r="AU19" s="128">
        <f>'Drifted Weights'!AU19*'Monthly Return'!AU19</f>
        <v>-8.2709214545685847E-5</v>
      </c>
      <c r="AV19" s="128">
        <f>'Drifted Weights'!AV19*'Monthly Return'!AV19</f>
        <v>3.4659431158511537E-5</v>
      </c>
      <c r="AW19" s="128">
        <f>'Drifted Weights'!AW19*'Monthly Return'!AW19</f>
        <v>-8.7487108940089992E-5</v>
      </c>
      <c r="AX19" s="128">
        <f>'Drifted Weights'!AX19*'Monthly Return'!AX19</f>
        <v>-4.5522902980393436E-5</v>
      </c>
      <c r="AY19" s="127">
        <f>'Drifted Weights'!AY19*'Monthly Return'!AY19</f>
        <v>1.1319816782404701E-3</v>
      </c>
      <c r="AZ19" s="128">
        <f>'Drifted Weights'!AZ19*'Monthly Return'!AZ19</f>
        <v>9.1126099633928603E-4</v>
      </c>
      <c r="BA19" s="128">
        <f>'Drifted Weights'!BA19*'Monthly Return'!BA19</f>
        <v>-7.4519471087773712E-4</v>
      </c>
      <c r="BB19" s="128">
        <f>'Drifted Weights'!BB19*'Monthly Return'!BB19</f>
        <v>-4.3355771175805386E-4</v>
      </c>
      <c r="BC19" s="129">
        <f>'Drifted Weights'!BC19*'Monthly Return'!BC19</f>
        <v>1.5727370069424881E-4</v>
      </c>
      <c r="BD19" s="127">
        <f>'Drifted Weights'!BD19*'Monthly Return'!BD19</f>
        <v>-2.0395328356141609E-4</v>
      </c>
      <c r="BE19" s="167" cm="1">
        <f t="array" ref="BE19">PRODUCT(1+C19:BD19)-1</f>
        <v>5.9591904363953674E-3</v>
      </c>
      <c r="BF19" s="164">
        <f t="shared" si="0"/>
        <v>1.1816478717982954E-2</v>
      </c>
    </row>
    <row r="20" spans="1:58">
      <c r="A20" s="115" t="s">
        <v>159</v>
      </c>
      <c r="B20" s="115" t="s">
        <v>160</v>
      </c>
      <c r="C20" s="138">
        <f>'Drifted Weights'!C20*'Monthly Return'!C20</f>
        <v>6.5280985373364115E-4</v>
      </c>
      <c r="D20" s="128">
        <f>'Drifted Weights'!D20*'Monthly Return'!D20</f>
        <v>-1.3483203823447167E-3</v>
      </c>
      <c r="E20" s="128">
        <f>'Drifted Weights'!E20*'Monthly Return'!E20</f>
        <v>2.6151379230273304E-3</v>
      </c>
      <c r="F20" s="128">
        <f>'Drifted Weights'!F20*'Monthly Return'!F20</f>
        <v>8.1489532511218744E-4</v>
      </c>
      <c r="G20" s="128">
        <f>'Drifted Weights'!G20*'Monthly Return'!G20</f>
        <v>-2.8737154929156858E-4</v>
      </c>
      <c r="H20" s="138">
        <f>'Drifted Weights'!H20*'Monthly Return'!H20</f>
        <v>1.2630451517890015E-3</v>
      </c>
      <c r="I20" s="128">
        <f>'Drifted Weights'!I20*'Monthly Return'!I20</f>
        <v>3.1152920727756488E-3</v>
      </c>
      <c r="J20" s="128">
        <f>'Drifted Weights'!J20*'Monthly Return'!J20</f>
        <v>9.4277494338064211E-4</v>
      </c>
      <c r="K20" s="128">
        <f>'Drifted Weights'!K20*'Monthly Return'!K20</f>
        <v>-4.9347129758513263E-4</v>
      </c>
      <c r="L20" s="128">
        <f>'Drifted Weights'!L20*'Monthly Return'!L20</f>
        <v>2.2127380944847639E-3</v>
      </c>
      <c r="M20" s="128">
        <f>'Drifted Weights'!M20*'Monthly Return'!M20</f>
        <v>6.1109577017337904E-4</v>
      </c>
      <c r="N20" s="128">
        <f>'Drifted Weights'!N20*'Monthly Return'!N20</f>
        <v>1.2947218639907257E-3</v>
      </c>
      <c r="O20" s="138">
        <f>'Drifted Weights'!O20*'Monthly Return'!O20</f>
        <v>-1.3567091742812197E-3</v>
      </c>
      <c r="P20" s="128">
        <f>'Drifted Weights'!P20*'Monthly Return'!P20</f>
        <v>7.860424742884134E-5</v>
      </c>
      <c r="Q20" s="128">
        <f>'Drifted Weights'!Q20*'Monthly Return'!Q20</f>
        <v>1.1000840589128844E-3</v>
      </c>
      <c r="R20" s="128">
        <f>'Drifted Weights'!R20*'Monthly Return'!R20</f>
        <v>7.2450697826381314E-4</v>
      </c>
      <c r="S20" s="129">
        <f>'Drifted Weights'!S20*'Monthly Return'!S20</f>
        <v>-1.820069057521106E-3</v>
      </c>
      <c r="T20" s="138">
        <f>'Drifted Weights'!T20*'Monthly Return'!T20</f>
        <v>-9.6218495832914937E-4</v>
      </c>
      <c r="U20" s="128">
        <f>'Drifted Weights'!U20*'Monthly Return'!U20</f>
        <v>3.7926251943139829E-3</v>
      </c>
      <c r="V20" s="128">
        <f>'Drifted Weights'!V20*'Monthly Return'!V20</f>
        <v>-2.5105734715364409E-3</v>
      </c>
      <c r="W20" s="128">
        <f>'Drifted Weights'!W20*'Monthly Return'!W20</f>
        <v>-1.3154303622440308E-3</v>
      </c>
      <c r="X20" s="128">
        <f>'Drifted Weights'!X20*'Monthly Return'!X20</f>
        <v>2.6406508289560037E-3</v>
      </c>
      <c r="Y20" s="128">
        <f>'Drifted Weights'!Y20*'Monthly Return'!Y20</f>
        <v>-3.9079187643539369E-4</v>
      </c>
      <c r="Z20" s="138">
        <f>'Drifted Weights'!Z20*'Monthly Return'!Z20</f>
        <v>-9.5170246642952187E-4</v>
      </c>
      <c r="AA20" s="128">
        <f>'Drifted Weights'!AA20*'Monthly Return'!AA20</f>
        <v>1.5440372192656556E-3</v>
      </c>
      <c r="AB20" s="128">
        <f>'Drifted Weights'!AB20*'Monthly Return'!AB20</f>
        <v>1.2900896669654316E-3</v>
      </c>
      <c r="AC20" s="128">
        <f>'Drifted Weights'!AC20*'Monthly Return'!AC20</f>
        <v>1.1935732541334227E-3</v>
      </c>
      <c r="AD20" s="128">
        <f>'Drifted Weights'!AD20*'Monthly Return'!AD20</f>
        <v>8.5779550492750677E-4</v>
      </c>
      <c r="AE20" s="129">
        <f>'Drifted Weights'!AE20*'Monthly Return'!AE20</f>
        <v>-8.8885330367951176E-4</v>
      </c>
      <c r="AF20" s="138">
        <f>'Drifted Weights'!AF20*'Monthly Return'!AF20</f>
        <v>1.2630451517890015E-3</v>
      </c>
      <c r="AG20" s="128">
        <f>'Drifted Weights'!AG20*'Monthly Return'!AG20</f>
        <v>7.3512603263859802E-5</v>
      </c>
      <c r="AH20" s="128">
        <f>'Drifted Weights'!AH20*'Monthly Return'!AH20</f>
        <v>-2.7270486676430044E-4</v>
      </c>
      <c r="AI20" s="128">
        <f>'Drifted Weights'!AI20*'Monthly Return'!AI20</f>
        <v>1.8873869298225317E-3</v>
      </c>
      <c r="AJ20" s="128">
        <f>'Drifted Weights'!AJ20*'Monthly Return'!AJ20</f>
        <v>8.6074680468142643E-4</v>
      </c>
      <c r="AK20" s="128">
        <f>'Drifted Weights'!AK20*'Monthly Return'!AK20</f>
        <v>2.1360370206081575E-3</v>
      </c>
      <c r="AL20" s="128">
        <f>'Drifted Weights'!AL20*'Monthly Return'!AL20</f>
        <v>5.0370670382885471E-4</v>
      </c>
      <c r="AM20" s="138">
        <f>'Drifted Weights'!AM20*'Monthly Return'!AM20</f>
        <v>1.8676038424205908E-3</v>
      </c>
      <c r="AN20" s="128">
        <f>'Drifted Weights'!AN20*'Monthly Return'!AN20</f>
        <v>1.6568453921659879E-3</v>
      </c>
      <c r="AO20" s="128">
        <f>'Drifted Weights'!AO20*'Monthly Return'!AO20</f>
        <v>-2.7928263981562095E-4</v>
      </c>
      <c r="AP20" s="128">
        <f>'Drifted Weights'!AP20*'Monthly Return'!AP20</f>
        <v>-9.4181296392445175E-4</v>
      </c>
      <c r="AQ20" s="129">
        <f>'Drifted Weights'!AQ20*'Monthly Return'!AQ20</f>
        <v>1.4566237345317705E-3</v>
      </c>
      <c r="AR20" s="138">
        <f>'Drifted Weights'!AR20*'Monthly Return'!AR20</f>
        <v>2.0095190280148608E-3</v>
      </c>
      <c r="AS20" s="128">
        <f>'Drifted Weights'!AS20*'Monthly Return'!AS20</f>
        <v>4.7508931892152677E-4</v>
      </c>
      <c r="AT20" s="128">
        <f>'Drifted Weights'!AT20*'Monthly Return'!AT20</f>
        <v>-9.1245254181862199E-4</v>
      </c>
      <c r="AU20" s="128">
        <f>'Drifted Weights'!AU20*'Monthly Return'!AU20</f>
        <v>1.1493683693884882E-4</v>
      </c>
      <c r="AV20" s="128">
        <f>'Drifted Weights'!AV20*'Monthly Return'!AV20</f>
        <v>-2.6649564878516811E-5</v>
      </c>
      <c r="AW20" s="128">
        <f>'Drifted Weights'!AW20*'Monthly Return'!AW20</f>
        <v>1.7675764746377983E-3</v>
      </c>
      <c r="AX20" s="128">
        <f>'Drifted Weights'!AX20*'Monthly Return'!AX20</f>
        <v>-4.6578084020264731E-4</v>
      </c>
      <c r="AY20" s="127">
        <f>'Drifted Weights'!AY20*'Monthly Return'!AY20</f>
        <v>2.7190949559862099E-3</v>
      </c>
      <c r="AZ20" s="128">
        <f>'Drifted Weights'!AZ20*'Monthly Return'!AZ20</f>
        <v>-1.057337601726809E-3</v>
      </c>
      <c r="BA20" s="128">
        <f>'Drifted Weights'!BA20*'Monthly Return'!BA20</f>
        <v>0</v>
      </c>
      <c r="BB20" s="128">
        <f>'Drifted Weights'!BB20*'Monthly Return'!BB20</f>
        <v>1.0211293602910348E-3</v>
      </c>
      <c r="BC20" s="129">
        <f>'Drifted Weights'!BC20*'Monthly Return'!BC20</f>
        <v>5.9356262440731811E-5</v>
      </c>
      <c r="BD20" s="127">
        <f>'Drifted Weights'!BD20*'Monthly Return'!BD20</f>
        <v>-8.7987415068447293E-4</v>
      </c>
      <c r="BE20" s="167" cm="1">
        <f t="array" ref="BE20">PRODUCT(1+C20:BD20)-1</f>
        <v>2.9835095810706758E-2</v>
      </c>
      <c r="BF20" s="164">
        <f t="shared" si="0"/>
        <v>2.1836004841015107E-2</v>
      </c>
    </row>
    <row r="21" spans="1:58">
      <c r="A21" s="115" t="s">
        <v>163</v>
      </c>
      <c r="B21" s="115" t="s">
        <v>164</v>
      </c>
      <c r="C21" s="138">
        <f>'Drifted Weights'!C21*'Monthly Return'!C21</f>
        <v>-1.3768611306356057E-3</v>
      </c>
      <c r="D21" s="128">
        <f>'Drifted Weights'!D21*'Monthly Return'!D21</f>
        <v>2.9850102599286773E-3</v>
      </c>
      <c r="E21" s="128">
        <f>'Drifted Weights'!E21*'Monthly Return'!E21</f>
        <v>3.4991435284589763E-4</v>
      </c>
      <c r="F21" s="128">
        <f>'Drifted Weights'!F21*'Monthly Return'!F21</f>
        <v>1.5715498244186805E-3</v>
      </c>
      <c r="G21" s="128">
        <f>'Drifted Weights'!G21*'Monthly Return'!G21</f>
        <v>3.8965054808906958E-4</v>
      </c>
      <c r="H21" s="138">
        <f>'Drifted Weights'!H21*'Monthly Return'!H21</f>
        <v>-7.3760417712621733E-4</v>
      </c>
      <c r="I21" s="128">
        <f>'Drifted Weights'!I21*'Monthly Return'!I21</f>
        <v>-2.0489881476193941E-4</v>
      </c>
      <c r="J21" s="128">
        <f>'Drifted Weights'!J21*'Monthly Return'!J21</f>
        <v>4.4551333219835544E-4</v>
      </c>
      <c r="K21" s="128">
        <f>'Drifted Weights'!K21*'Monthly Return'!K21</f>
        <v>-1.8886407651310083E-4</v>
      </c>
      <c r="L21" s="128">
        <f>'Drifted Weights'!L21*'Monthly Return'!L21</f>
        <v>5.9388615672280494E-4</v>
      </c>
      <c r="M21" s="128">
        <f>'Drifted Weights'!M21*'Monthly Return'!M21</f>
        <v>-2.0015927354878273E-3</v>
      </c>
      <c r="N21" s="128">
        <f>'Drifted Weights'!N21*'Monthly Return'!N21</f>
        <v>2.7327908372198708E-3</v>
      </c>
      <c r="O21" s="138">
        <f>'Drifted Weights'!O21*'Monthly Return'!O21</f>
        <v>9.4600662717140248E-4</v>
      </c>
      <c r="P21" s="128">
        <f>'Drifted Weights'!P21*'Monthly Return'!P21</f>
        <v>-5.2823329592518022E-4</v>
      </c>
      <c r="Q21" s="128">
        <f>'Drifted Weights'!Q21*'Monthly Return'!Q21</f>
        <v>-3.9993203601603182E-4</v>
      </c>
      <c r="R21" s="128">
        <f>'Drifted Weights'!R21*'Monthly Return'!R21</f>
        <v>5.3683959584794043E-4</v>
      </c>
      <c r="S21" s="129">
        <f>'Drifted Weights'!S21*'Monthly Return'!S21</f>
        <v>-8.0664485156897823E-4</v>
      </c>
      <c r="T21" s="138">
        <f>'Drifted Weights'!T21*'Monthly Return'!T21</f>
        <v>-1.2316818957726677E-3</v>
      </c>
      <c r="U21" s="128">
        <f>'Drifted Weights'!U21*'Monthly Return'!U21</f>
        <v>2.5779273772570978E-3</v>
      </c>
      <c r="V21" s="128">
        <f>'Drifted Weights'!V21*'Monthly Return'!V21</f>
        <v>-2.7346920335487117E-4</v>
      </c>
      <c r="W21" s="128">
        <f>'Drifted Weights'!W21*'Monthly Return'!W21</f>
        <v>-2.4571112285745275E-3</v>
      </c>
      <c r="X21" s="128">
        <f>'Drifted Weights'!X21*'Monthly Return'!X21</f>
        <v>3.0326644172636269E-3</v>
      </c>
      <c r="Y21" s="128">
        <f>'Drifted Weights'!Y21*'Monthly Return'!Y21</f>
        <v>1.0588479500177675E-3</v>
      </c>
      <c r="Z21" s="138">
        <f>'Drifted Weights'!Z21*'Monthly Return'!Z21</f>
        <v>-7.5821130076628173E-4</v>
      </c>
      <c r="AA21" s="128">
        <f>'Drifted Weights'!AA21*'Monthly Return'!AA21</f>
        <v>2.5968350235967461E-3</v>
      </c>
      <c r="AB21" s="128">
        <f>'Drifted Weights'!AB21*'Monthly Return'!AB21</f>
        <v>8.9555168513982581E-4</v>
      </c>
      <c r="AC21" s="128">
        <f>'Drifted Weights'!AC21*'Monthly Return'!AC21</f>
        <v>-4.6188065576371965E-4</v>
      </c>
      <c r="AD21" s="128">
        <f>'Drifted Weights'!AD21*'Monthly Return'!AD21</f>
        <v>2.1685735458675682E-3</v>
      </c>
      <c r="AE21" s="129">
        <f>'Drifted Weights'!AE21*'Monthly Return'!AE21</f>
        <v>-1.2110565593137536E-3</v>
      </c>
      <c r="AF21" s="138">
        <f>'Drifted Weights'!AF21*'Monthly Return'!AF21</f>
        <v>1.4049603373832709E-5</v>
      </c>
      <c r="AG21" s="128">
        <f>'Drifted Weights'!AG21*'Monthly Return'!AG21</f>
        <v>8.8211112632440402E-5</v>
      </c>
      <c r="AH21" s="128">
        <f>'Drifted Weights'!AH21*'Monthly Return'!AH21</f>
        <v>-8.3957773239812228E-4</v>
      </c>
      <c r="AI21" s="128">
        <f>'Drifted Weights'!AI21*'Monthly Return'!AI21</f>
        <v>4.8546588618645649E-4</v>
      </c>
      <c r="AJ21" s="128">
        <f>'Drifted Weights'!AJ21*'Monthly Return'!AJ21</f>
        <v>-1.227916120214801E-4</v>
      </c>
      <c r="AK21" s="128">
        <f>'Drifted Weights'!AK21*'Monthly Return'!AK21</f>
        <v>2.1186008560537778E-3</v>
      </c>
      <c r="AL21" s="128">
        <f>'Drifted Weights'!AL21*'Monthly Return'!AL21</f>
        <v>2.7497310780924452E-4</v>
      </c>
      <c r="AM21" s="138">
        <f>'Drifted Weights'!AM21*'Monthly Return'!AM21</f>
        <v>6.9545536700471925E-4</v>
      </c>
      <c r="AN21" s="128">
        <f>'Drifted Weights'!AN21*'Monthly Return'!AN21</f>
        <v>2.6732762004132643E-4</v>
      </c>
      <c r="AO21" s="128">
        <f>'Drifted Weights'!AO21*'Monthly Return'!AO21</f>
        <v>6.9840573909331363E-5</v>
      </c>
      <c r="AP21" s="128">
        <f>'Drifted Weights'!AP21*'Monthly Return'!AP21</f>
        <v>-9.6190961041868407E-4</v>
      </c>
      <c r="AQ21" s="129">
        <f>'Drifted Weights'!AQ21*'Monthly Return'!AQ21</f>
        <v>9.0478760759527845E-4</v>
      </c>
      <c r="AR21" s="138">
        <f>'Drifted Weights'!AR21*'Monthly Return'!AR21</f>
        <v>-3.287607189476854E-3</v>
      </c>
      <c r="AS21" s="128">
        <f>'Drifted Weights'!AS21*'Monthly Return'!AS21</f>
        <v>1.7782658952224287E-3</v>
      </c>
      <c r="AT21" s="128">
        <f>'Drifted Weights'!AT21*'Monthly Return'!AT21</f>
        <v>5.6129973994818011E-4</v>
      </c>
      <c r="AU21" s="128">
        <f>'Drifted Weights'!AU21*'Monthly Return'!AU21</f>
        <v>-6.911894552563111E-4</v>
      </c>
      <c r="AV21" s="128">
        <f>'Drifted Weights'!AV21*'Monthly Return'!AV21</f>
        <v>-2.8246015793054256E-4</v>
      </c>
      <c r="AW21" s="128">
        <f>'Drifted Weights'!AW21*'Monthly Return'!AW21</f>
        <v>-6.7402042872697981E-4</v>
      </c>
      <c r="AX21" s="128">
        <f>'Drifted Weights'!AX21*'Monthly Return'!AX21</f>
        <v>-2.8098627253364203E-5</v>
      </c>
      <c r="AY21" s="127">
        <f>'Drifted Weights'!AY21*'Monthly Return'!AY21</f>
        <v>1.1169434682197004E-3</v>
      </c>
      <c r="AZ21" s="128">
        <f>'Drifted Weights'!AZ21*'Monthly Return'!AZ21</f>
        <v>1.4103678614475219E-3</v>
      </c>
      <c r="BA21" s="128">
        <f>'Drifted Weights'!BA21*'Monthly Return'!BA21</f>
        <v>1.0706465055919476E-3</v>
      </c>
      <c r="BB21" s="128">
        <f>'Drifted Weights'!BB21*'Monthly Return'!BB21</f>
        <v>2.150288018743026E-3</v>
      </c>
      <c r="BC21" s="129">
        <f>'Drifted Weights'!BC21*'Monthly Return'!BC21</f>
        <v>6.3594995155089799E-4</v>
      </c>
      <c r="BD21" s="127">
        <f>'Drifted Weights'!BD21*'Monthly Return'!BD21</f>
        <v>-1.4049603373832712E-4</v>
      </c>
      <c r="BE21" s="167" cm="1">
        <f t="array" ref="BE21">PRODUCT(1+C21:BD21)-1</f>
        <v>1.6949854208795578E-2</v>
      </c>
      <c r="BF21" s="164">
        <f t="shared" si="0"/>
        <v>2.2954556087007676E-2</v>
      </c>
    </row>
    <row r="22" spans="1:58">
      <c r="A22" s="115" t="s">
        <v>170</v>
      </c>
      <c r="B22" s="115" t="s">
        <v>171</v>
      </c>
      <c r="C22" s="138">
        <f>'Drifted Weights'!C22*'Monthly Return'!C22</f>
        <v>-8.3385815175553081E-4</v>
      </c>
      <c r="D22" s="128">
        <f>'Drifted Weights'!D22*'Monthly Return'!D22</f>
        <v>2.8884611167414155E-4</v>
      </c>
      <c r="E22" s="128">
        <f>'Drifted Weights'!E22*'Monthly Return'!E22</f>
        <v>4.9026020046519475E-4</v>
      </c>
      <c r="F22" s="128">
        <f>'Drifted Weights'!F22*'Monthly Return'!F22</f>
        <v>3.8987089883034019E-4</v>
      </c>
      <c r="G22" s="128">
        <f>'Drifted Weights'!G22*'Monthly Return'!G22</f>
        <v>1.5564093862755989E-4</v>
      </c>
      <c r="H22" s="138">
        <f>'Drifted Weights'!H22*'Monthly Return'!H22</f>
        <v>2.0222913947183445E-4</v>
      </c>
      <c r="I22" s="128">
        <f>'Drifted Weights'!I22*'Monthly Return'!I22</f>
        <v>6.7362278947806134E-5</v>
      </c>
      <c r="J22" s="128">
        <f>'Drifted Weights'!J22*'Monthly Return'!J22</f>
        <v>-1.2672330085943583E-4</v>
      </c>
      <c r="K22" s="128">
        <f>'Drifted Weights'!K22*'Monthly Return'!K22</f>
        <v>1.8518255882521361E-4</v>
      </c>
      <c r="L22" s="128">
        <f>'Drifted Weights'!L22*'Monthly Return'!L22</f>
        <v>5.2342701671532967E-4</v>
      </c>
      <c r="M22" s="128">
        <f>'Drifted Weights'!M22*'Monthly Return'!M22</f>
        <v>-5.3583352573050936E-4</v>
      </c>
      <c r="N22" s="128">
        <f>'Drifted Weights'!N22*'Monthly Return'!N22</f>
        <v>7.8551252346867448E-4</v>
      </c>
      <c r="O22" s="138">
        <f>'Drifted Weights'!O22*'Monthly Return'!O22</f>
        <v>-7.3139538775646802E-4</v>
      </c>
      <c r="P22" s="128">
        <f>'Drifted Weights'!P22*'Monthly Return'!P22</f>
        <v>-4.1289396757465915E-5</v>
      </c>
      <c r="Q22" s="128">
        <f>'Drifted Weights'!Q22*'Monthly Return'!Q22</f>
        <v>-8.1802146395231428E-5</v>
      </c>
      <c r="R22" s="128">
        <f>'Drifted Weights'!R22*'Monthly Return'!R22</f>
        <v>1.2304770170735711E-4</v>
      </c>
      <c r="S22" s="129">
        <f>'Drifted Weights'!S22*'Monthly Return'!S22</f>
        <v>-7.467950636425491E-5</v>
      </c>
      <c r="T22" s="138">
        <f>'Drifted Weights'!T22*'Monthly Return'!T22</f>
        <v>5.0557284867958612E-5</v>
      </c>
      <c r="U22" s="128">
        <f>'Drifted Weights'!U22*'Monthly Return'!U22</f>
        <v>5.7533826869486432E-4</v>
      </c>
      <c r="V22" s="128">
        <f>'Drifted Weights'!V22*'Monthly Return'!V22</f>
        <v>-2.6518274679324398E-4</v>
      </c>
      <c r="W22" s="128">
        <f>'Drifted Weights'!W22*'Monthly Return'!W22</f>
        <v>-4.3520446675219415E-4</v>
      </c>
      <c r="X22" s="128">
        <f>'Drifted Weights'!X22*'Monthly Return'!X22</f>
        <v>3.8180955374974212E-4</v>
      </c>
      <c r="Y22" s="128">
        <f>'Drifted Weights'!Y22*'Monthly Return'!Y22</f>
        <v>3.1447286574318547E-4</v>
      </c>
      <c r="Z22" s="138">
        <f>'Drifted Weights'!Z22*'Monthly Return'!Z22</f>
        <v>-2.5173109891201898E-4</v>
      </c>
      <c r="AA22" s="128">
        <f>'Drifted Weights'!AA22*'Monthly Return'!AA22</f>
        <v>7.0780198815142059E-4</v>
      </c>
      <c r="AB22" s="128">
        <f>'Drifted Weights'!AB22*'Monthly Return'!AB22</f>
        <v>-1.803446752104277E-4</v>
      </c>
      <c r="AC22" s="128">
        <f>'Drifted Weights'!AC22*'Monthly Return'!AC22</f>
        <v>2.0655620281963055E-4</v>
      </c>
      <c r="AD22" s="128">
        <f>'Drifted Weights'!AD22*'Monthly Return'!AD22</f>
        <v>3.2414988366899944E-4</v>
      </c>
      <c r="AE22" s="129">
        <f>'Drifted Weights'!AE22*'Monthly Return'!AE22</f>
        <v>1.1400423181625374E-4</v>
      </c>
      <c r="AF22" s="138">
        <f>'Drifted Weights'!AF22*'Monthly Return'!AF22</f>
        <v>4.7186799210094712E-6</v>
      </c>
      <c r="AG22" s="128">
        <f>'Drifted Weights'!AG22*'Monthly Return'!AG22</f>
        <v>3.3329044774911624E-4</v>
      </c>
      <c r="AH22" s="128">
        <f>'Drifted Weights'!AH22*'Monthly Return'!AH22</f>
        <v>-1.9273228753888659E-4</v>
      </c>
      <c r="AI22" s="128">
        <f>'Drifted Weights'!AI22*'Monthly Return'!AI22</f>
        <v>-6.3843287683491157E-5</v>
      </c>
      <c r="AJ22" s="128">
        <f>'Drifted Weights'!AJ22*'Monthly Return'!AJ22</f>
        <v>-2.0097327205955924E-5</v>
      </c>
      <c r="AK22" s="128">
        <f>'Drifted Weights'!AK22*'Monthly Return'!AK22</f>
        <v>7.6525450556982736E-4</v>
      </c>
      <c r="AL22" s="128">
        <f>'Drifted Weights'!AL22*'Monthly Return'!AL22</f>
        <v>2.2700273790248517E-4</v>
      </c>
      <c r="AM22" s="138">
        <f>'Drifted Weights'!AM22*'Monthly Return'!AM22</f>
        <v>4.8804632325869391E-4</v>
      </c>
      <c r="AN22" s="128">
        <f>'Drifted Weights'!AN22*'Monthly Return'!AN22</f>
        <v>-1.4403865337150629E-4</v>
      </c>
      <c r="AO22" s="128">
        <f>'Drifted Weights'!AO22*'Monthly Return'!AO22</f>
        <v>3.7993089705054436E-4</v>
      </c>
      <c r="AP22" s="128">
        <f>'Drifted Weights'!AP22*'Monthly Return'!AP22</f>
        <v>-4.8554205257626799E-4</v>
      </c>
      <c r="AQ22" s="129">
        <f>'Drifted Weights'!AQ22*'Monthly Return'!AQ22</f>
        <v>5.223059712936367E-4</v>
      </c>
      <c r="AR22" s="138">
        <f>'Drifted Weights'!AR22*'Monthly Return'!AR22</f>
        <v>0</v>
      </c>
      <c r="AS22" s="128">
        <f>'Drifted Weights'!AS22*'Monthly Return'!AS22</f>
        <v>9.0562786081157515E-5</v>
      </c>
      <c r="AT22" s="128">
        <f>'Drifted Weights'!AT22*'Monthly Return'!AT22</f>
        <v>1.7635797475457318E-4</v>
      </c>
      <c r="AU22" s="128">
        <f>'Drifted Weights'!AU22*'Monthly Return'!AU22</f>
        <v>1.4258259159083704E-4</v>
      </c>
      <c r="AV22" s="128">
        <f>'Drifted Weights'!AV22*'Monthly Return'!AV22</f>
        <v>-2.8425844823618262E-4</v>
      </c>
      <c r="AW22" s="128">
        <f>'Drifted Weights'!AW22*'Monthly Return'!AW22</f>
        <v>4.6112952342416735E-4</v>
      </c>
      <c r="AX22" s="128">
        <f>'Drifted Weights'!AX22*'Monthly Return'!AX22</f>
        <v>2.5209704127388211E-4</v>
      </c>
      <c r="AY22" s="127">
        <f>'Drifted Weights'!AY22*'Monthly Return'!AY22</f>
        <v>1.3279713491983795E-4</v>
      </c>
      <c r="AZ22" s="128">
        <f>'Drifted Weights'!AZ22*'Monthly Return'!AZ22</f>
        <v>2.1676274833658306E-4</v>
      </c>
      <c r="BA22" s="128">
        <f>'Drifted Weights'!BA22*'Monthly Return'!BA22</f>
        <v>-2.4424463379012191E-4</v>
      </c>
      <c r="BB22" s="128">
        <f>'Drifted Weights'!BB22*'Monthly Return'!BB22</f>
        <v>2.7740577773125742E-4</v>
      </c>
      <c r="BC22" s="129">
        <f>'Drifted Weights'!BC22*'Monthly Return'!BC22</f>
        <v>3.4213331238265143E-4</v>
      </c>
      <c r="BD22" s="127">
        <f>'Drifted Weights'!BD22*'Monthly Return'!BD22</f>
        <v>6.3365130367841469E-5</v>
      </c>
      <c r="BE22" s="167" cm="1">
        <f t="array" ref="BE22">PRODUCT(1+C22:BD22)-1</f>
        <v>5.7821301078655463E-3</v>
      </c>
      <c r="BF22" s="164">
        <f t="shared" si="0"/>
        <v>6.4606547995731244E-3</v>
      </c>
    </row>
    <row r="23" spans="1:58">
      <c r="A23" s="115" t="s">
        <v>56</v>
      </c>
      <c r="B23" s="115" t="s">
        <v>57</v>
      </c>
      <c r="C23" s="138">
        <f>'Drifted Weights'!C23*'Monthly Return'!C23</f>
        <v>-7.1986344010442825E-5</v>
      </c>
      <c r="D23" s="128">
        <f>'Drifted Weights'!D23*'Monthly Return'!D23</f>
        <v>-2.2050055309493864E-3</v>
      </c>
      <c r="E23" s="128">
        <f>'Drifted Weights'!E23*'Monthly Return'!E23</f>
        <v>2.2301444624165646E-3</v>
      </c>
      <c r="F23" s="128">
        <f>'Drifted Weights'!F23*'Monthly Return'!F23</f>
        <v>-8.1525659794881176E-4</v>
      </c>
      <c r="G23" s="128">
        <f>'Drifted Weights'!G23*'Monthly Return'!G23</f>
        <v>2.4486607554461367E-3</v>
      </c>
      <c r="H23" s="138">
        <f>'Drifted Weights'!H23*'Monthly Return'!H23</f>
        <v>5.2685005522642844E-3</v>
      </c>
      <c r="I23" s="128">
        <f>'Drifted Weights'!I23*'Monthly Return'!I23</f>
        <v>1.1828727270968655E-3</v>
      </c>
      <c r="J23" s="128">
        <f>'Drifted Weights'!J23*'Monthly Return'!J23</f>
        <v>2.0529194912973251E-3</v>
      </c>
      <c r="K23" s="128">
        <f>'Drifted Weights'!K23*'Monthly Return'!K23</f>
        <v>-3.3348295422096601E-3</v>
      </c>
      <c r="L23" s="128">
        <f>'Drifted Weights'!L23*'Monthly Return'!L23</f>
        <v>2.9319711843987088E-3</v>
      </c>
      <c r="M23" s="128">
        <f>'Drifted Weights'!M23*'Monthly Return'!M23</f>
        <v>1.5886612474838092E-3</v>
      </c>
      <c r="N23" s="128">
        <f>'Drifted Weights'!N23*'Monthly Return'!N23</f>
        <v>3.3053801439220159E-3</v>
      </c>
      <c r="O23" s="138">
        <f>'Drifted Weights'!O23*'Monthly Return'!O23</f>
        <v>-2.9874332764333773E-3</v>
      </c>
      <c r="P23" s="128">
        <f>'Drifted Weights'!P23*'Monthly Return'!P23</f>
        <v>-3.0949618066479923E-4</v>
      </c>
      <c r="Q23" s="128">
        <f>'Drifted Weights'!Q23*'Monthly Return'!Q23</f>
        <v>4.1251344900548222E-3</v>
      </c>
      <c r="R23" s="128">
        <f>'Drifted Weights'!R23*'Monthly Return'!R23</f>
        <v>-7.014547161865762E-4</v>
      </c>
      <c r="S23" s="129">
        <f>'Drifted Weights'!S23*'Monthly Return'!S23</f>
        <v>-5.0875598408831177E-3</v>
      </c>
      <c r="T23" s="138">
        <f>'Drifted Weights'!T23*'Monthly Return'!T23</f>
        <v>1.8446500652675977E-4</v>
      </c>
      <c r="U23" s="128">
        <f>'Drifted Weights'!U23*'Monthly Return'!U23</f>
        <v>9.9519800154151505E-4</v>
      </c>
      <c r="V23" s="128">
        <f>'Drifted Weights'!V23*'Monthly Return'!V23</f>
        <v>-4.4059252596927243E-4</v>
      </c>
      <c r="W23" s="128">
        <f>'Drifted Weights'!W23*'Monthly Return'!W23</f>
        <v>2.2574088183157652E-3</v>
      </c>
      <c r="X23" s="128">
        <f>'Drifted Weights'!X23*'Monthly Return'!X23</f>
        <v>3.1848878220060555E-5</v>
      </c>
      <c r="Y23" s="128">
        <f>'Drifted Weights'!Y23*'Monthly Return'!Y23</f>
        <v>-3.1869532191362063E-3</v>
      </c>
      <c r="Z23" s="138">
        <f>'Drifted Weights'!Z23*'Monthly Return'!Z23</f>
        <v>-3.023921777745494E-3</v>
      </c>
      <c r="AA23" s="128">
        <f>'Drifted Weights'!AA23*'Monthly Return'!AA23</f>
        <v>-1.2282669946781807E-3</v>
      </c>
      <c r="AB23" s="128">
        <f>'Drifted Weights'!AB23*'Monthly Return'!AB23</f>
        <v>-1.9305164333413864E-3</v>
      </c>
      <c r="AC23" s="128">
        <f>'Drifted Weights'!AC23*'Monthly Return'!AC23</f>
        <v>-1.5964862258017578E-4</v>
      </c>
      <c r="AD23" s="128">
        <f>'Drifted Weights'!AD23*'Monthly Return'!AD23</f>
        <v>4.1150054416715055E-3</v>
      </c>
      <c r="AE23" s="129">
        <f>'Drifted Weights'!AE23*'Monthly Return'!AE23</f>
        <v>1.9548815460398473E-3</v>
      </c>
      <c r="AF23" s="138">
        <f>'Drifted Weights'!AF23*'Monthly Return'!AF23</f>
        <v>-2.4790297218596248E-3</v>
      </c>
      <c r="AG23" s="128">
        <f>'Drifted Weights'!AG23*'Monthly Return'!AG23</f>
        <v>4.4631721532223894E-4</v>
      </c>
      <c r="AH23" s="128">
        <f>'Drifted Weights'!AH23*'Monthly Return'!AH23</f>
        <v>-1.7865485467957326E-3</v>
      </c>
      <c r="AI23" s="128">
        <f>'Drifted Weights'!AI23*'Monthly Return'!AI23</f>
        <v>-2.3994645426522023E-3</v>
      </c>
      <c r="AJ23" s="128">
        <f>'Drifted Weights'!AJ23*'Monthly Return'!AJ23</f>
        <v>-3.0870948251931984E-3</v>
      </c>
      <c r="AK23" s="128">
        <f>'Drifted Weights'!AK23*'Monthly Return'!AK23</f>
        <v>1.0205780741056889E-3</v>
      </c>
      <c r="AL23" s="128">
        <f>'Drifted Weights'!AL23*'Monthly Return'!AL23</f>
        <v>3.0671681105357831E-3</v>
      </c>
      <c r="AM23" s="138">
        <f>'Drifted Weights'!AM23*'Monthly Return'!AM23</f>
        <v>2.6994879003916061E-4</v>
      </c>
      <c r="AN23" s="128">
        <f>'Drifted Weights'!AN23*'Monthly Return'!AN23</f>
        <v>-3.8430283207023363E-3</v>
      </c>
      <c r="AO23" s="128">
        <f>'Drifted Weights'!AO23*'Monthly Return'!AO23</f>
        <v>5.5092833008730179E-4</v>
      </c>
      <c r="AP23" s="128">
        <f>'Drifted Weights'!AP23*'Monthly Return'!AP23</f>
        <v>-2.1492761812540364E-3</v>
      </c>
      <c r="AQ23" s="129">
        <f>'Drifted Weights'!AQ23*'Monthly Return'!AQ23</f>
        <v>2.3627461197460388E-3</v>
      </c>
      <c r="AR23" s="138">
        <f>'Drifted Weights'!AR23*'Monthly Return'!AR23</f>
        <v>4.4586541821468022E-3</v>
      </c>
      <c r="AS23" s="128">
        <f>'Drifted Weights'!AS23*'Monthly Return'!AS23</f>
        <v>7.5527028149909338E-3</v>
      </c>
      <c r="AT23" s="128">
        <f>'Drifted Weights'!AT23*'Monthly Return'!AT23</f>
        <v>8.084859399086011E-4</v>
      </c>
      <c r="AU23" s="128">
        <f>'Drifted Weights'!AU23*'Monthly Return'!AU23</f>
        <v>-2.8325563724699086E-3</v>
      </c>
      <c r="AV23" s="128">
        <f>'Drifted Weights'!AV23*'Monthly Return'!AV23</f>
        <v>-4.1758595207190937E-4</v>
      </c>
      <c r="AW23" s="128">
        <f>'Drifted Weights'!AW23*'Monthly Return'!AW23</f>
        <v>-1.9567687375633743E-3</v>
      </c>
      <c r="AX23" s="128">
        <f>'Drifted Weights'!AX23*'Monthly Return'!AX23</f>
        <v>-5.2906132758469E-4</v>
      </c>
      <c r="AY23" s="127">
        <f>'Drifted Weights'!AY23*'Monthly Return'!AY23</f>
        <v>5.0840355457375244E-3</v>
      </c>
      <c r="AZ23" s="128">
        <f>'Drifted Weights'!AZ23*'Monthly Return'!AZ23</f>
        <v>2.4342656789826298E-3</v>
      </c>
      <c r="BA23" s="128">
        <f>'Drifted Weights'!BA23*'Monthly Return'!BA23</f>
        <v>-7.5153035198516458E-4</v>
      </c>
      <c r="BB23" s="128">
        <f>'Drifted Weights'!BB23*'Monthly Return'!BB23</f>
        <v>-2.5430101475783203E-3</v>
      </c>
      <c r="BC23" s="129">
        <f>'Drifted Weights'!BC23*'Monthly Return'!BC23</f>
        <v>-6.8013550506300022E-4</v>
      </c>
      <c r="BD23" s="127">
        <f>'Drifted Weights'!BD23*'Monthly Return'!BD23</f>
        <v>-1.2507627271814441E-3</v>
      </c>
      <c r="BE23" s="167" cm="1">
        <f t="array" ref="BE23">PRODUCT(1+C23:BD23)-1</f>
        <v>1.0404875344192099E-2</v>
      </c>
      <c r="BF23" s="164">
        <f t="shared" si="0"/>
        <v>2.0466627197681282E-2</v>
      </c>
    </row>
    <row r="24" spans="1:58">
      <c r="A24" s="115" t="s">
        <v>79</v>
      </c>
      <c r="B24" s="115" t="s">
        <v>80</v>
      </c>
      <c r="C24" s="138">
        <f>'Drifted Weights'!C24*'Monthly Return'!C24</f>
        <v>1.5114011446932423E-3</v>
      </c>
      <c r="D24" s="128">
        <f>'Drifted Weights'!D24*'Monthly Return'!D24</f>
        <v>-1.572304150635907E-3</v>
      </c>
      <c r="E24" s="128">
        <f>'Drifted Weights'!E24*'Monthly Return'!E24</f>
        <v>2.720119584697108E-3</v>
      </c>
      <c r="F24" s="128">
        <f>'Drifted Weights'!F24*'Monthly Return'!F24</f>
        <v>1.8717723938045118E-3</v>
      </c>
      <c r="G24" s="128">
        <f>'Drifted Weights'!G24*'Monthly Return'!G24</f>
        <v>2.6129853050742501E-3</v>
      </c>
      <c r="H24" s="138">
        <f>'Drifted Weights'!H24*'Monthly Return'!H24</f>
        <v>3.4831716035746562E-3</v>
      </c>
      <c r="I24" s="128">
        <f>'Drifted Weights'!I24*'Monthly Return'!I24</f>
        <v>-1.8616400912310222E-3</v>
      </c>
      <c r="J24" s="128">
        <f>'Drifted Weights'!J24*'Monthly Return'!J24</f>
        <v>1.4405445193741307E-3</v>
      </c>
      <c r="K24" s="128">
        <f>'Drifted Weights'!K24*'Monthly Return'!K24</f>
        <v>2.339612687251213E-3</v>
      </c>
      <c r="L24" s="128">
        <f>'Drifted Weights'!L24*'Monthly Return'!L24</f>
        <v>1.6539255752478889E-3</v>
      </c>
      <c r="M24" s="128">
        <f>'Drifted Weights'!M24*'Monthly Return'!M24</f>
        <v>-4.6646252656016903E-3</v>
      </c>
      <c r="N24" s="128">
        <f>'Drifted Weights'!N24*'Monthly Return'!N24</f>
        <v>3.2823769980322771E-3</v>
      </c>
      <c r="O24" s="138">
        <f>'Drifted Weights'!O24*'Monthly Return'!O24</f>
        <v>2.1715533688121299E-5</v>
      </c>
      <c r="P24" s="128">
        <f>'Drifted Weights'!P24*'Monthly Return'!P24</f>
        <v>2.9922008082852807E-3</v>
      </c>
      <c r="Q24" s="128">
        <f>'Drifted Weights'!Q24*'Monthly Return'!Q24</f>
        <v>5.2230208861227664E-3</v>
      </c>
      <c r="R24" s="128">
        <f>'Drifted Weights'!R24*'Monthly Return'!R24</f>
        <v>2.8300501674671796E-3</v>
      </c>
      <c r="S24" s="129">
        <f>'Drifted Weights'!S24*'Monthly Return'!S24</f>
        <v>-1.694703134274201E-3</v>
      </c>
      <c r="T24" s="138">
        <f>'Drifted Weights'!T24*'Monthly Return'!T24</f>
        <v>8.9033688121297329E-4</v>
      </c>
      <c r="U24" s="128">
        <f>'Drifted Weights'!U24*'Monthly Return'!U24</f>
        <v>1.5544736136770521E-3</v>
      </c>
      <c r="V24" s="128">
        <f>'Drifted Weights'!V24*'Monthly Return'!V24</f>
        <v>-1.8486925639216597E-3</v>
      </c>
      <c r="W24" s="128">
        <f>'Drifted Weights'!W24*'Monthly Return'!W24</f>
        <v>-4.0116844288137386E-3</v>
      </c>
      <c r="X24" s="128">
        <f>'Drifted Weights'!X24*'Monthly Return'!X24</f>
        <v>2.6514881301607936E-3</v>
      </c>
      <c r="Y24" s="128">
        <f>'Drifted Weights'!Y24*'Monthly Return'!Y24</f>
        <v>3.983144134345069E-3</v>
      </c>
      <c r="Z24" s="138">
        <f>'Drifted Weights'!Z24*'Monthly Return'!Z24</f>
        <v>-9.2678485656453647E-4</v>
      </c>
      <c r="AA24" s="128">
        <f>'Drifted Weights'!AA24*'Monthly Return'!AA24</f>
        <v>-2.2497292900893664E-3</v>
      </c>
      <c r="AB24" s="128">
        <f>'Drifted Weights'!AB24*'Monthly Return'!AB24</f>
        <v>2.0071328424647399E-3</v>
      </c>
      <c r="AC24" s="128">
        <f>'Drifted Weights'!AC24*'Monthly Return'!AC24</f>
        <v>1.2653564774018934E-3</v>
      </c>
      <c r="AD24" s="128">
        <f>'Drifted Weights'!AD24*'Monthly Return'!AD24</f>
        <v>2.3177015632487971E-3</v>
      </c>
      <c r="AE24" s="129">
        <f>'Drifted Weights'!AE24*'Monthly Return'!AE24</f>
        <v>6.5130571115650686E-4</v>
      </c>
      <c r="AF24" s="138">
        <f>'Drifted Weights'!AF24*'Monthly Return'!AF24</f>
        <v>-1.4201959032031329E-3</v>
      </c>
      <c r="AG24" s="128">
        <f>'Drifted Weights'!AG24*'Monthly Return'!AG24</f>
        <v>-2.1948707728636986E-4</v>
      </c>
      <c r="AH24" s="128">
        <f>'Drifted Weights'!AH24*'Monthly Return'!AH24</f>
        <v>-1.8324145755267819E-3</v>
      </c>
      <c r="AI24" s="128">
        <f>'Drifted Weights'!AI24*'Monthly Return'!AI24</f>
        <v>1.3630600695539012E-3</v>
      </c>
      <c r="AJ24" s="128">
        <f>'Drifted Weights'!AJ24*'Monthly Return'!AJ24</f>
        <v>-3.9261063397582514E-3</v>
      </c>
      <c r="AK24" s="128">
        <f>'Drifted Weights'!AK24*'Monthly Return'!AK24</f>
        <v>-1.7387031740243912E-4</v>
      </c>
      <c r="AL24" s="128">
        <f>'Drifted Weights'!AL24*'Monthly Return'!AL24</f>
        <v>1.9557920395187433E-3</v>
      </c>
      <c r="AM24" s="138">
        <f>'Drifted Weights'!AM24*'Monthly Return'!AM24</f>
        <v>2.8230193794557689E-4</v>
      </c>
      <c r="AN24" s="128">
        <f>'Drifted Weights'!AN24*'Monthly Return'!AN24</f>
        <v>-1.6776289191413895E-3</v>
      </c>
      <c r="AO24" s="128">
        <f>'Drifted Weights'!AO24*'Monthly Return'!AO24</f>
        <v>3.1720701377837605E-3</v>
      </c>
      <c r="AP24" s="128">
        <f>'Drifted Weights'!AP24*'Monthly Return'!AP24</f>
        <v>5.8429696263655748E-3</v>
      </c>
      <c r="AQ24" s="129">
        <f>'Drifted Weights'!AQ24*'Monthly Return'!AQ24</f>
        <v>6.0712922617915915E-4</v>
      </c>
      <c r="AR24" s="138">
        <f>'Drifted Weights'!AR24*'Monthly Return'!AR24</f>
        <v>8.208471734109851E-4</v>
      </c>
      <c r="AS24" s="128">
        <f>'Drifted Weights'!AS24*'Monthly Return'!AS24</f>
        <v>3.5276916112315237E-4</v>
      </c>
      <c r="AT24" s="128">
        <f>'Drifted Weights'!AT24*'Monthly Return'!AT24</f>
        <v>3.5797145314793739E-3</v>
      </c>
      <c r="AU24" s="128">
        <f>'Drifted Weights'!AU24*'Monthly Return'!AU24</f>
        <v>-5.3410463802511469E-3</v>
      </c>
      <c r="AV24" s="128">
        <f>'Drifted Weights'!AV24*'Monthly Return'!AV24</f>
        <v>-2.9719671171739822E-3</v>
      </c>
      <c r="AW24" s="128">
        <f>'Drifted Weights'!AW24*'Monthly Return'!AW24</f>
        <v>-1.1397174182352177E-3</v>
      </c>
      <c r="AX24" s="128">
        <f>'Drifted Weights'!AX24*'Monthly Return'!AX24</f>
        <v>-4.4086542409232308E-4</v>
      </c>
      <c r="AY24" s="127">
        <f>'Drifted Weights'!AY24*'Monthly Return'!AY24</f>
        <v>3.0705764635003516E-3</v>
      </c>
      <c r="AZ24" s="128">
        <f>'Drifted Weights'!AZ24*'Monthly Return'!AZ24</f>
        <v>3.5616973982167933E-3</v>
      </c>
      <c r="BA24" s="128">
        <f>'Drifted Weights'!BA24*'Monthly Return'!BA24</f>
        <v>-3.2194996182298157E-3</v>
      </c>
      <c r="BB24" s="128">
        <f>'Drifted Weights'!BB24*'Monthly Return'!BB24</f>
        <v>-2.9638914601053624E-3</v>
      </c>
      <c r="BC24" s="129">
        <f>'Drifted Weights'!BC24*'Monthly Return'!BC24</f>
        <v>4.0102696743777726E-4</v>
      </c>
      <c r="BD24" s="127">
        <f>'Drifted Weights'!BD24*'Monthly Return'!BD24</f>
        <v>-3.1270368510894668E-3</v>
      </c>
      <c r="BE24" s="167" cm="1">
        <f t="array" ref="BE24">PRODUCT(1+C24:BD24)-1</f>
        <v>2.5156881085469429E-2</v>
      </c>
      <c r="BF24" s="164">
        <f t="shared" si="0"/>
        <v>2.7624617778788028E-2</v>
      </c>
    </row>
    <row r="25" spans="1:58">
      <c r="A25" s="115" t="s">
        <v>144</v>
      </c>
      <c r="B25" s="115" t="s">
        <v>145</v>
      </c>
      <c r="C25" s="138">
        <f>'Drifted Weights'!C25*'Monthly Return'!C25</f>
        <v>-4.9696063861833526E-4</v>
      </c>
      <c r="D25" s="128">
        <f>'Drifted Weights'!D25*'Monthly Return'!D25</f>
        <v>-4.5648599686444729E-4</v>
      </c>
      <c r="E25" s="128">
        <f>'Drifted Weights'!E25*'Monthly Return'!E25</f>
        <v>2.757191516384129E-3</v>
      </c>
      <c r="F25" s="128">
        <f>'Drifted Weights'!F25*'Monthly Return'!F25</f>
        <v>8.7060874315601224E-4</v>
      </c>
      <c r="G25" s="128">
        <f>'Drifted Weights'!G25*'Monthly Return'!G25</f>
        <v>8.838921413342188E-4</v>
      </c>
      <c r="H25" s="138">
        <f>'Drifted Weights'!H25*'Monthly Return'!H25</f>
        <v>4.036228537001708E-4</v>
      </c>
      <c r="I25" s="128">
        <f>'Drifted Weights'!I25*'Monthly Return'!I25</f>
        <v>-4.244701992327196E-4</v>
      </c>
      <c r="J25" s="128">
        <f>'Drifted Weights'!J25*'Monthly Return'!J25</f>
        <v>2.1778264016401931E-4</v>
      </c>
      <c r="K25" s="128">
        <f>'Drifted Weights'!K25*'Monthly Return'!K25</f>
        <v>-1.3083111357286854E-3</v>
      </c>
      <c r="L25" s="128">
        <f>'Drifted Weights'!L25*'Monthly Return'!L25</f>
        <v>1.0558757382917103E-3</v>
      </c>
      <c r="M25" s="128">
        <f>'Drifted Weights'!M25*'Monthly Return'!M25</f>
        <v>-7.3461752238513799E-4</v>
      </c>
      <c r="N25" s="128">
        <f>'Drifted Weights'!N25*'Monthly Return'!N25</f>
        <v>1.5157072450113275E-3</v>
      </c>
      <c r="O25" s="138">
        <f>'Drifted Weights'!O25*'Monthly Return'!O25</f>
        <v>1.1881647755798779E-3</v>
      </c>
      <c r="P25" s="128">
        <f>'Drifted Weights'!P25*'Monthly Return'!P25</f>
        <v>2.0120494115722517E-4</v>
      </c>
      <c r="Q25" s="128">
        <f>'Drifted Weights'!Q25*'Monthly Return'!Q25</f>
        <v>-2.7492951281123199E-4</v>
      </c>
      <c r="R25" s="128">
        <f>'Drifted Weights'!R25*'Monthly Return'!R25</f>
        <v>2.3900732102262482E-3</v>
      </c>
      <c r="S25" s="129">
        <f>'Drifted Weights'!S25*'Monthly Return'!S25</f>
        <v>5.5622545377681976E-4</v>
      </c>
      <c r="T25" s="138">
        <f>'Drifted Weights'!T25*'Monthly Return'!T25</f>
        <v>-7.7192870770157666E-4</v>
      </c>
      <c r="U25" s="128">
        <f>'Drifted Weights'!U25*'Monthly Return'!U25</f>
        <v>2.5266790187252185E-4</v>
      </c>
      <c r="V25" s="128">
        <f>'Drifted Weights'!V25*'Monthly Return'!V25</f>
        <v>-3.7784573115499285E-3</v>
      </c>
      <c r="W25" s="128">
        <f>'Drifted Weights'!W25*'Monthly Return'!W25</f>
        <v>-1.2443714329705782E-3</v>
      </c>
      <c r="X25" s="128">
        <f>'Drifted Weights'!X25*'Monthly Return'!X25</f>
        <v>3.1143318880988225E-3</v>
      </c>
      <c r="Y25" s="128">
        <f>'Drifted Weights'!Y25*'Monthly Return'!Y25</f>
        <v>-2.3325171044661668E-4</v>
      </c>
      <c r="Z25" s="138">
        <f>'Drifted Weights'!Z25*'Monthly Return'!Z25</f>
        <v>9.3175086683813585E-4</v>
      </c>
      <c r="AA25" s="128">
        <f>'Drifted Weights'!AA25*'Monthly Return'!AA25</f>
        <v>-4.7930213876895283E-5</v>
      </c>
      <c r="AB25" s="128">
        <f>'Drifted Weights'!AB25*'Monthly Return'!AB25</f>
        <v>-2.0761820178157448E-4</v>
      </c>
      <c r="AC25" s="128">
        <f>'Drifted Weights'!AC25*'Monthly Return'!AC25</f>
        <v>3.2367464100335024E-3</v>
      </c>
      <c r="AD25" s="128">
        <f>'Drifted Weights'!AD25*'Monthly Return'!AD25</f>
        <v>-6.2081129984230306E-5</v>
      </c>
      <c r="AE25" s="129">
        <f>'Drifted Weights'!AE25*'Monthly Return'!AE25</f>
        <v>-3.962699039620732E-4</v>
      </c>
      <c r="AF25" s="138">
        <f>'Drifted Weights'!AF25*'Monthly Return'!AF25</f>
        <v>8.8292499246912369E-4</v>
      </c>
      <c r="AG25" s="128">
        <f>'Drifted Weights'!AG25*'Monthly Return'!AG25</f>
        <v>-2.8309271090126822E-4</v>
      </c>
      <c r="AH25" s="128">
        <f>'Drifted Weights'!AH25*'Monthly Return'!AH25</f>
        <v>4.0568435188542278E-4</v>
      </c>
      <c r="AI25" s="128">
        <f>'Drifted Weights'!AI25*'Monthly Return'!AI25</f>
        <v>7.5721382361144528E-4</v>
      </c>
      <c r="AJ25" s="128">
        <f>'Drifted Weights'!AJ25*'Monthly Return'!AJ25</f>
        <v>-4.0633234873614652E-3</v>
      </c>
      <c r="AK25" s="128">
        <f>'Drifted Weights'!AK25*'Monthly Return'!AK25</f>
        <v>-7.5450773906904847E-5</v>
      </c>
      <c r="AL25" s="128">
        <f>'Drifted Weights'!AL25*'Monthly Return'!AL25</f>
        <v>1.205836816597511E-3</v>
      </c>
      <c r="AM25" s="138">
        <f>'Drifted Weights'!AM25*'Monthly Return'!AM25</f>
        <v>1.0115797770860529E-3</v>
      </c>
      <c r="AN25" s="128">
        <f>'Drifted Weights'!AN25*'Monthly Return'!AN25</f>
        <v>-1.4961445155058052E-3</v>
      </c>
      <c r="AO25" s="128">
        <f>'Drifted Weights'!AO25*'Monthly Return'!AO25</f>
        <v>8.784497305848139E-4</v>
      </c>
      <c r="AP25" s="128">
        <f>'Drifted Weights'!AP25*'Monthly Return'!AP25</f>
        <v>5.6988477252547772E-4</v>
      </c>
      <c r="AQ25" s="129">
        <f>'Drifted Weights'!AQ25*'Monthly Return'!AQ25</f>
        <v>1.1339082170543694E-4</v>
      </c>
      <c r="AR25" s="138">
        <f>'Drifted Weights'!AR25*'Monthly Return'!AR25</f>
        <v>5.045285671252135E-5</v>
      </c>
      <c r="AS25" s="128">
        <f>'Drifted Weights'!AS25*'Monthly Return'!AS25</f>
        <v>1.5661667595911108E-3</v>
      </c>
      <c r="AT25" s="128">
        <f>'Drifted Weights'!AT25*'Monthly Return'!AT25</f>
        <v>1.5512511432784371E-3</v>
      </c>
      <c r="AU25" s="128">
        <f>'Drifted Weights'!AU25*'Monthly Return'!AU25</f>
        <v>4.249527131816764E-4</v>
      </c>
      <c r="AV25" s="128">
        <f>'Drifted Weights'!AV25*'Monthly Return'!AV25</f>
        <v>-1.4626272395471614E-3</v>
      </c>
      <c r="AW25" s="128">
        <f>'Drifted Weights'!AW25*'Monthly Return'!AW25</f>
        <v>-1.3680409101764187E-3</v>
      </c>
      <c r="AX25" s="128">
        <f>'Drifted Weights'!AX25*'Monthly Return'!AX25</f>
        <v>4.5674472817118798E-4</v>
      </c>
      <c r="AY25" s="127">
        <f>'Drifted Weights'!AY25*'Monthly Return'!AY25</f>
        <v>2.8682449041068387E-3</v>
      </c>
      <c r="AZ25" s="128">
        <f>'Drifted Weights'!AZ25*'Monthly Return'!AZ25</f>
        <v>-9.6335389227676801E-6</v>
      </c>
      <c r="BA25" s="128">
        <f>'Drifted Weights'!BA25*'Monthly Return'!BA25</f>
        <v>-5.7873137729560185E-4</v>
      </c>
      <c r="BB25" s="128">
        <f>'Drifted Weights'!BB25*'Monthly Return'!BB25</f>
        <v>-1.5676078389516522E-3</v>
      </c>
      <c r="BC25" s="129">
        <f>'Drifted Weights'!BC25*'Monthly Return'!BC25</f>
        <v>-1.2292160925677718E-3</v>
      </c>
      <c r="BD25" s="127">
        <f>'Drifted Weights'!BD25*'Monthly Return'!BD25</f>
        <v>-1.5312442012250229E-3</v>
      </c>
      <c r="BE25" s="167" cm="1">
        <f t="array" ref="BE25">PRODUCT(1+C25:BD25)-1</f>
        <v>8.1946889223052377E-3</v>
      </c>
      <c r="BF25" s="164">
        <f t="shared" si="0"/>
        <v>1.6721024347063882E-2</v>
      </c>
    </row>
    <row r="26" spans="1:58">
      <c r="A26" s="115" t="s">
        <v>180</v>
      </c>
      <c r="B26" s="115" t="s">
        <v>181</v>
      </c>
      <c r="C26" s="138">
        <f>'Drifted Weights'!C26*'Monthly Return'!C26</f>
        <v>3.7683602771362596E-4</v>
      </c>
      <c r="D26" s="128">
        <f>'Drifted Weights'!D26*'Monthly Return'!D26</f>
        <v>-1.4595403446375894E-3</v>
      </c>
      <c r="E26" s="128">
        <f>'Drifted Weights'!E26*'Monthly Return'!E26</f>
        <v>1.5841017173814618E-3</v>
      </c>
      <c r="F26" s="128">
        <f>'Drifted Weights'!F26*'Monthly Return'!F26</f>
        <v>2.8147411219851684E-4</v>
      </c>
      <c r="G26" s="128">
        <f>'Drifted Weights'!G26*'Monthly Return'!G26</f>
        <v>4.7431580888319773E-4</v>
      </c>
      <c r="H26" s="138">
        <f>'Drifted Weights'!H26*'Monthly Return'!H26</f>
        <v>9.3225956421327469E-4</v>
      </c>
      <c r="I26" s="128">
        <f>'Drifted Weights'!I26*'Monthly Return'!I26</f>
        <v>8.5102240594288578E-5</v>
      </c>
      <c r="J26" s="128">
        <f>'Drifted Weights'!J26*'Monthly Return'!J26</f>
        <v>6.1645584727093637E-4</v>
      </c>
      <c r="K26" s="128">
        <f>'Drifted Weights'!K26*'Monthly Return'!K26</f>
        <v>-6.5650231790761614E-4</v>
      </c>
      <c r="L26" s="128">
        <f>'Drifted Weights'!L26*'Monthly Return'!L26</f>
        <v>1.5566064516318887E-3</v>
      </c>
      <c r="M26" s="128">
        <f>'Drifted Weights'!M26*'Monthly Return'!M26</f>
        <v>1.9498996539684137E-4</v>
      </c>
      <c r="N26" s="128">
        <f>'Drifted Weights'!N26*'Monthly Return'!N26</f>
        <v>1.1259664247757698E-3</v>
      </c>
      <c r="O26" s="138">
        <f>'Drifted Weights'!O26*'Monthly Return'!O26</f>
        <v>4.9807892358670559E-4</v>
      </c>
      <c r="P26" s="128">
        <f>'Drifted Weights'!P26*'Monthly Return'!P26</f>
        <v>-7.8894107150690113E-4</v>
      </c>
      <c r="Q26" s="128">
        <f>'Drifted Weights'!Q26*'Monthly Return'!Q26</f>
        <v>9.7767886618043494E-4</v>
      </c>
      <c r="R26" s="128">
        <f>'Drifted Weights'!R26*'Monthly Return'!R26</f>
        <v>1.5656176709127087E-3</v>
      </c>
      <c r="S26" s="129">
        <f>'Drifted Weights'!S26*'Monthly Return'!S26</f>
        <v>-6.6934149866452336E-4</v>
      </c>
      <c r="T26" s="138">
        <f>'Drifted Weights'!T26*'Monthly Return'!T26</f>
        <v>1.0813555577869267E-4</v>
      </c>
      <c r="U26" s="128">
        <f>'Drifted Weights'!U26*'Monthly Return'!U26</f>
        <v>-1.1388198563728453E-4</v>
      </c>
      <c r="V26" s="128">
        <f>'Drifted Weights'!V26*'Monthly Return'!V26</f>
        <v>-3.3878754594046821E-3</v>
      </c>
      <c r="W26" s="128">
        <f>'Drifted Weights'!W26*'Monthly Return'!W26</f>
        <v>-1.1832873562490382E-3</v>
      </c>
      <c r="X26" s="128">
        <f>'Drifted Weights'!X26*'Monthly Return'!X26</f>
        <v>1.992311706885182E-3</v>
      </c>
      <c r="Y26" s="128">
        <f>'Drifted Weights'!Y26*'Monthly Return'!Y26</f>
        <v>-1.0730103829963456E-4</v>
      </c>
      <c r="Z26" s="138">
        <f>'Drifted Weights'!Z26*'Monthly Return'!Z26</f>
        <v>-4.5607369019109444E-5</v>
      </c>
      <c r="AA26" s="128">
        <f>'Drifted Weights'!AA26*'Monthly Return'!AA26</f>
        <v>-9.0112963148910555E-5</v>
      </c>
      <c r="AB26" s="128">
        <f>'Drifted Weights'!AB26*'Monthly Return'!AB26</f>
        <v>2.5353448179757496E-4</v>
      </c>
      <c r="AC26" s="128">
        <f>'Drifted Weights'!AC26*'Monthly Return'!AC26</f>
        <v>-2.7514002609834357E-5</v>
      </c>
      <c r="AD26" s="128">
        <f>'Drifted Weights'!AD26*'Monthly Return'!AD26</f>
        <v>1.947979647286524E-4</v>
      </c>
      <c r="AE26" s="129">
        <f>'Drifted Weights'!AE26*'Monthly Return'!AE26</f>
        <v>-5.7080825954979508E-4</v>
      </c>
      <c r="AF26" s="138">
        <f>'Drifted Weights'!AF26*'Monthly Return'!AF26</f>
        <v>5.1937835124008446E-4</v>
      </c>
      <c r="AG26" s="128">
        <f>'Drifted Weights'!AG26*'Monthly Return'!AG26</f>
        <v>0</v>
      </c>
      <c r="AH26" s="128">
        <f>'Drifted Weights'!AH26*'Monthly Return'!AH26</f>
        <v>2.1848041167157965E-4</v>
      </c>
      <c r="AI26" s="128">
        <f>'Drifted Weights'!AI26*'Monthly Return'!AI26</f>
        <v>1.0161915745774078E-3</v>
      </c>
      <c r="AJ26" s="128">
        <f>'Drifted Weights'!AJ26*'Monthly Return'!AJ26</f>
        <v>-4.5191944209597035E-4</v>
      </c>
      <c r="AK26" s="128">
        <f>'Drifted Weights'!AK26*'Monthly Return'!AK26</f>
        <v>-1.2543498724014928E-4</v>
      </c>
      <c r="AL26" s="128">
        <f>'Drifted Weights'!AL26*'Monthly Return'!AL26</f>
        <v>2.504244269642205E-4</v>
      </c>
      <c r="AM26" s="138">
        <f>'Drifted Weights'!AM26*'Monthly Return'!AM26</f>
        <v>1.6171180841449949E-3</v>
      </c>
      <c r="AN26" s="128">
        <f>'Drifted Weights'!AN26*'Monthly Return'!AN26</f>
        <v>1.1244468895117564E-3</v>
      </c>
      <c r="AO26" s="128">
        <f>'Drifted Weights'!AO26*'Monthly Return'!AO26</f>
        <v>4.4013044691611729E-4</v>
      </c>
      <c r="AP26" s="128">
        <f>'Drifted Weights'!AP26*'Monthly Return'!AP26</f>
        <v>-3.0012131159479026E-4</v>
      </c>
      <c r="AQ26" s="129">
        <f>'Drifted Weights'!AQ26*'Monthly Return'!AQ26</f>
        <v>1.0809063968608094E-3</v>
      </c>
      <c r="AR26" s="138">
        <f>'Drifted Weights'!AR26*'Monthly Return'!AR26</f>
        <v>-2.1233890952906923E-3</v>
      </c>
      <c r="AS26" s="128">
        <f>'Drifted Weights'!AS26*'Monthly Return'!AS26</f>
        <v>-8.0808925865754821E-5</v>
      </c>
      <c r="AT26" s="128">
        <f>'Drifted Weights'!AT26*'Monthly Return'!AT26</f>
        <v>1.7015532336575811E-3</v>
      </c>
      <c r="AU26" s="128">
        <f>'Drifted Weights'!AU26*'Monthly Return'!AU26</f>
        <v>-1.1724782924581979E-3</v>
      </c>
      <c r="AV26" s="128">
        <f>'Drifted Weights'!AV26*'Monthly Return'!AV26</f>
        <v>-1.5579366247264132E-3</v>
      </c>
      <c r="AW26" s="128">
        <f>'Drifted Weights'!AW26*'Monthly Return'!AW26</f>
        <v>-2.332298018529055E-4</v>
      </c>
      <c r="AX26" s="128">
        <f>'Drifted Weights'!AX26*'Monthly Return'!AX26</f>
        <v>2.1015761820725312E-4</v>
      </c>
      <c r="AY26" s="127">
        <f>'Drifted Weights'!AY26*'Monthly Return'!AY26</f>
        <v>5.0790942865749586E-4</v>
      </c>
      <c r="AZ26" s="128">
        <f>'Drifted Weights'!AZ26*'Monthly Return'!AZ26</f>
        <v>1.0761981777791397E-3</v>
      </c>
      <c r="BA26" s="128">
        <f>'Drifted Weights'!BA26*'Monthly Return'!BA26</f>
        <v>-2.7160891280261871E-4</v>
      </c>
      <c r="BB26" s="128">
        <f>'Drifted Weights'!BB26*'Monthly Return'!BB26</f>
        <v>-1.6787980334325759E-5</v>
      </c>
      <c r="BC26" s="129">
        <f>'Drifted Weights'!BC26*'Monthly Return'!BC26</f>
        <v>6.0898218824003661E-4</v>
      </c>
      <c r="BD26" s="127">
        <f>'Drifted Weights'!BD26*'Monthly Return'!BD26</f>
        <v>-1.5286435385078827E-3</v>
      </c>
      <c r="BE26" s="167" cm="1">
        <f t="array" ref="BE26">PRODUCT(1+C26:BD26)-1</f>
        <v>6.2188047384832412E-3</v>
      </c>
      <c r="BF26" s="164">
        <f t="shared" si="0"/>
        <v>1.2669686780025519E-2</v>
      </c>
    </row>
    <row r="27" spans="1:58">
      <c r="A27" s="115" t="s">
        <v>46</v>
      </c>
      <c r="B27" s="115" t="s">
        <v>47</v>
      </c>
      <c r="C27" s="138">
        <f>'Drifted Weights'!C27*'Monthly Return'!C27</f>
        <v>-1.4502821893650605E-3</v>
      </c>
      <c r="D27" s="128">
        <f>'Drifted Weights'!D27*'Monthly Return'!D27</f>
        <v>-2.798927758619423E-3</v>
      </c>
      <c r="E27" s="128">
        <f>'Drifted Weights'!E27*'Monthly Return'!E27</f>
        <v>4.0863608793318519E-3</v>
      </c>
      <c r="F27" s="128">
        <f>'Drifted Weights'!F27*'Monthly Return'!F27</f>
        <v>2.7916285074694232E-3</v>
      </c>
      <c r="G27" s="128">
        <f>'Drifted Weights'!G27*'Monthly Return'!G27</f>
        <v>6.7479865939478845E-4</v>
      </c>
      <c r="H27" s="138">
        <f>'Drifted Weights'!H27*'Monthly Return'!H27</f>
        <v>1.7267171923103343E-3</v>
      </c>
      <c r="I27" s="128">
        <f>'Drifted Weights'!I27*'Monthly Return'!I27</f>
        <v>6.7977763372955257E-4</v>
      </c>
      <c r="J27" s="128">
        <f>'Drifted Weights'!J27*'Monthly Return'!J27</f>
        <v>8.3809213672945843E-5</v>
      </c>
      <c r="K27" s="128">
        <f>'Drifted Weights'!K27*'Monthly Return'!K27</f>
        <v>-1.0826778931641104E-3</v>
      </c>
      <c r="L27" s="128">
        <f>'Drifted Weights'!L27*'Monthly Return'!L27</f>
        <v>4.2161790081694968E-3</v>
      </c>
      <c r="M27" s="128">
        <f>'Drifted Weights'!M27*'Monthly Return'!M27</f>
        <v>-3.1450209747299959E-4</v>
      </c>
      <c r="N27" s="128">
        <f>'Drifted Weights'!N27*'Monthly Return'!N27</f>
        <v>4.0754596638686224E-3</v>
      </c>
      <c r="O27" s="138">
        <f>'Drifted Weights'!O27*'Monthly Return'!O27</f>
        <v>-2.9406274226352331E-3</v>
      </c>
      <c r="P27" s="128">
        <f>'Drifted Weights'!P27*'Monthly Return'!P27</f>
        <v>8.0625759403129096E-4</v>
      </c>
      <c r="Q27" s="128">
        <f>'Drifted Weights'!Q27*'Monthly Return'!Q27</f>
        <v>4.7595078594193983E-4</v>
      </c>
      <c r="R27" s="128">
        <f>'Drifted Weights'!R27*'Monthly Return'!R27</f>
        <v>2.9098331785143419E-3</v>
      </c>
      <c r="S27" s="129">
        <f>'Drifted Weights'!S27*'Monthly Return'!S27</f>
        <v>-3.225450596575139E-3</v>
      </c>
      <c r="T27" s="138">
        <f>'Drifted Weights'!T27*'Monthly Return'!T27</f>
        <v>-8.0526718249275455E-4</v>
      </c>
      <c r="U27" s="128">
        <f>'Drifted Weights'!U27*'Monthly Return'!U27</f>
        <v>3.433028348229191E-3</v>
      </c>
      <c r="V27" s="128">
        <f>'Drifted Weights'!V27*'Monthly Return'!V27</f>
        <v>-1.0208479278863384E-3</v>
      </c>
      <c r="W27" s="128">
        <f>'Drifted Weights'!W27*'Monthly Return'!W27</f>
        <v>-2.1862756451098285E-3</v>
      </c>
      <c r="X27" s="128">
        <f>'Drifted Weights'!X27*'Monthly Return'!X27</f>
        <v>-4.1636860687715955E-4</v>
      </c>
      <c r="Y27" s="128">
        <f>'Drifted Weights'!Y27*'Monthly Return'!Y27</f>
        <v>1.6159860873600075E-3</v>
      </c>
      <c r="Z27" s="138">
        <f>'Drifted Weights'!Z27*'Monthly Return'!Z27</f>
        <v>-2.1910551184013186E-3</v>
      </c>
      <c r="AA27" s="128">
        <f>'Drifted Weights'!AA27*'Monthly Return'!AA27</f>
        <v>1.2299354478869436E-3</v>
      </c>
      <c r="AB27" s="128">
        <f>'Drifted Weights'!AB27*'Monthly Return'!AB27</f>
        <v>-1.7609202987196729E-3</v>
      </c>
      <c r="AC27" s="128">
        <f>'Drifted Weights'!AC27*'Monthly Return'!AC27</f>
        <v>2.1413063264324535E-3</v>
      </c>
      <c r="AD27" s="128">
        <f>'Drifted Weights'!AD27*'Monthly Return'!AD27</f>
        <v>2.7347188276656211E-3</v>
      </c>
      <c r="AE27" s="129">
        <f>'Drifted Weights'!AE27*'Monthly Return'!AE27</f>
        <v>-1.9677792804147789E-3</v>
      </c>
      <c r="AF27" s="138">
        <f>'Drifted Weights'!AF27*'Monthly Return'!AF27</f>
        <v>-2.8444761172629636E-4</v>
      </c>
      <c r="AG27" s="128">
        <f>'Drifted Weights'!AG27*'Monthly Return'!AG27</f>
        <v>5.5700280124652314E-4</v>
      </c>
      <c r="AH27" s="128">
        <f>'Drifted Weights'!AH27*'Monthly Return'!AH27</f>
        <v>-1.8242636691191434E-4</v>
      </c>
      <c r="AI27" s="128">
        <f>'Drifted Weights'!AI27*'Monthly Return'!AI27</f>
        <v>-1.5502063372509018E-3</v>
      </c>
      <c r="AJ27" s="128">
        <f>'Drifted Weights'!AJ27*'Monthly Return'!AJ27</f>
        <v>-2.1802401608450933E-3</v>
      </c>
      <c r="AK27" s="128">
        <f>'Drifted Weights'!AK27*'Monthly Return'!AK27</f>
        <v>1.060525857209563E-3</v>
      </c>
      <c r="AL27" s="128">
        <f>'Drifted Weights'!AL27*'Monthly Return'!AL27</f>
        <v>2.9803822781540991E-4</v>
      </c>
      <c r="AM27" s="138">
        <f>'Drifted Weights'!AM27*'Monthly Return'!AM27</f>
        <v>2.4438456782118422E-4</v>
      </c>
      <c r="AN27" s="128">
        <f>'Drifted Weights'!AN27*'Monthly Return'!AN27</f>
        <v>-3.7144261515588907E-3</v>
      </c>
      <c r="AO27" s="128">
        <f>'Drifted Weights'!AO27*'Monthly Return'!AO27</f>
        <v>9.7572096533213803E-4</v>
      </c>
      <c r="AP27" s="128">
        <f>'Drifted Weights'!AP27*'Monthly Return'!AP27</f>
        <v>-5.2005864220354598E-4</v>
      </c>
      <c r="AQ27" s="129">
        <f>'Drifted Weights'!AQ27*'Monthly Return'!AQ27</f>
        <v>1.5958948469750316E-3</v>
      </c>
      <c r="AR27" s="138">
        <f>'Drifted Weights'!AR27*'Monthly Return'!AR27</f>
        <v>-9.3346892298911354E-4</v>
      </c>
      <c r="AS27" s="128">
        <f>'Drifted Weights'!AS27*'Monthly Return'!AS27</f>
        <v>-7.0769888394338224E-4</v>
      </c>
      <c r="AT27" s="128">
        <f>'Drifted Weights'!AT27*'Monthly Return'!AT27</f>
        <v>1.3885765661692763E-3</v>
      </c>
      <c r="AU27" s="128">
        <f>'Drifted Weights'!AU27*'Monthly Return'!AU27</f>
        <v>-2.8541331524749654E-3</v>
      </c>
      <c r="AV27" s="128">
        <f>'Drifted Weights'!AV27*'Monthly Return'!AV27</f>
        <v>-1.676081144027214E-3</v>
      </c>
      <c r="AW27" s="128">
        <f>'Drifted Weights'!AW27*'Monthly Return'!AW27</f>
        <v>-2.4417421890530967E-3</v>
      </c>
      <c r="AX27" s="128">
        <f>'Drifted Weights'!AX27*'Monthly Return'!AX27</f>
        <v>-1.3799554281814237E-3</v>
      </c>
      <c r="AY27" s="127">
        <f>'Drifted Weights'!AY27*'Monthly Return'!AY27</f>
        <v>1.1538156644672302E-3</v>
      </c>
      <c r="AZ27" s="128">
        <f>'Drifted Weights'!AZ27*'Monthly Return'!AZ27</f>
        <v>5.2188666314369444E-3</v>
      </c>
      <c r="BA27" s="128">
        <f>'Drifted Weights'!BA27*'Monthly Return'!BA27</f>
        <v>2.2634687434423497E-4</v>
      </c>
      <c r="BB27" s="128">
        <f>'Drifted Weights'!BB27*'Monthly Return'!BB27</f>
        <v>1.8397105338175913E-3</v>
      </c>
      <c r="BC27" s="129">
        <f>'Drifted Weights'!BC27*'Monthly Return'!BC27</f>
        <v>8.7897331714893284E-6</v>
      </c>
      <c r="BD27" s="127">
        <f>'Drifted Weights'!BD27*'Monthly Return'!BD27</f>
        <v>-4.0904367827119519E-3</v>
      </c>
      <c r="BE27" s="167" cm="1">
        <f t="array" ref="BE27">PRODUCT(1+C27:BD27)-1</f>
        <v>3.4561131699750725E-3</v>
      </c>
      <c r="BF27" s="164">
        <f t="shared" si="0"/>
        <v>3.1090206525822967E-2</v>
      </c>
    </row>
    <row r="28" spans="1:58">
      <c r="A28" s="115" t="s">
        <v>112</v>
      </c>
      <c r="B28" s="115" t="s">
        <v>113</v>
      </c>
      <c r="C28" s="138">
        <f>'Drifted Weights'!C28*'Monthly Return'!C28</f>
        <v>-5.4132672703021659E-4</v>
      </c>
      <c r="D28" s="128">
        <f>'Drifted Weights'!D28*'Monthly Return'!D28</f>
        <v>-2.1938806297625208E-3</v>
      </c>
      <c r="E28" s="128">
        <f>'Drifted Weights'!E28*'Monthly Return'!E28</f>
        <v>2.390793112892389E-3</v>
      </c>
      <c r="F28" s="128">
        <f>'Drifted Weights'!F28*'Monthly Return'!F28</f>
        <v>4.7865230628961366E-4</v>
      </c>
      <c r="G28" s="128">
        <f>'Drifted Weights'!G28*'Monthly Return'!G28</f>
        <v>4.5380953168313188E-4</v>
      </c>
      <c r="H28" s="138">
        <f>'Drifted Weights'!H28*'Monthly Return'!H28</f>
        <v>4.414252280503912E-5</v>
      </c>
      <c r="I28" s="128">
        <f>'Drifted Weights'!I28*'Monthly Return'!I28</f>
        <v>-2.9437692723797076E-4</v>
      </c>
      <c r="J28" s="128">
        <f>'Drifted Weights'!J28*'Monthly Return'!J28</f>
        <v>-5.3118328907410077E-4</v>
      </c>
      <c r="K28" s="128">
        <f>'Drifted Weights'!K28*'Monthly Return'!K28</f>
        <v>-2.6127247148280641E-4</v>
      </c>
      <c r="L28" s="128">
        <f>'Drifted Weights'!L28*'Monthly Return'!L28</f>
        <v>-1.2206926638754756E-4</v>
      </c>
      <c r="M28" s="128">
        <f>'Drifted Weights'!M28*'Monthly Return'!M28</f>
        <v>-3.3368387428028037E-4</v>
      </c>
      <c r="N28" s="128">
        <f>'Drifted Weights'!N28*'Monthly Return'!N28</f>
        <v>8.9135053381103016E-4</v>
      </c>
      <c r="O28" s="138">
        <f>'Drifted Weights'!O28*'Monthly Return'!O28</f>
        <v>-7.6203934105541216E-4</v>
      </c>
      <c r="P28" s="128">
        <f>'Drifted Weights'!P28*'Monthly Return'!P28</f>
        <v>-8.5358942992265659E-5</v>
      </c>
      <c r="Q28" s="128">
        <f>'Drifted Weights'!Q28*'Monthly Return'!Q28</f>
        <v>-2.0836879834188167E-3</v>
      </c>
      <c r="R28" s="128">
        <f>'Drifted Weights'!R28*'Monthly Return'!R28</f>
        <v>1.9262381083891607E-3</v>
      </c>
      <c r="S28" s="129">
        <f>'Drifted Weights'!S28*'Monthly Return'!S28</f>
        <v>5.7627815557452847E-4</v>
      </c>
      <c r="T28" s="138">
        <f>'Drifted Weights'!T28*'Monthly Return'!T28</f>
        <v>-9.0608336284027661E-4</v>
      </c>
      <c r="U28" s="128">
        <f>'Drifted Weights'!U28*'Monthly Return'!U28</f>
        <v>2.7198857650424305E-3</v>
      </c>
      <c r="V28" s="128">
        <f>'Drifted Weights'!V28*'Monthly Return'!V28</f>
        <v>-9.2575927685823877E-4</v>
      </c>
      <c r="W28" s="128">
        <f>'Drifted Weights'!W28*'Monthly Return'!W28</f>
        <v>-1.4609252662438601E-4</v>
      </c>
      <c r="X28" s="128">
        <f>'Drifted Weights'!X28*'Monthly Return'!X28</f>
        <v>5.4189510000701236E-4</v>
      </c>
      <c r="Y28" s="128">
        <f>'Drifted Weights'!Y28*'Monthly Return'!Y28</f>
        <v>1.1043193501232423E-3</v>
      </c>
      <c r="Z28" s="138">
        <f>'Drifted Weights'!Z28*'Monthly Return'!Z28</f>
        <v>-3.3758749756743152E-4</v>
      </c>
      <c r="AA28" s="128">
        <f>'Drifted Weights'!AA28*'Monthly Return'!AA28</f>
        <v>-3.0667436896132438E-4</v>
      </c>
      <c r="AB28" s="128">
        <f>'Drifted Weights'!AB28*'Monthly Return'!AB28</f>
        <v>4.716144695157129E-4</v>
      </c>
      <c r="AC28" s="128">
        <f>'Drifted Weights'!AC28*'Monthly Return'!AC28</f>
        <v>2.0463697490284198E-4</v>
      </c>
      <c r="AD28" s="128">
        <f>'Drifted Weights'!AD28*'Monthly Return'!AD28</f>
        <v>1.480215456652723E-3</v>
      </c>
      <c r="AE28" s="129">
        <f>'Drifted Weights'!AE28*'Monthly Return'!AE28</f>
        <v>-1.4710930366641172E-3</v>
      </c>
      <c r="AF28" s="138">
        <f>'Drifted Weights'!AF28*'Monthly Return'!AF28</f>
        <v>3.9960599591930149E-4</v>
      </c>
      <c r="AG28" s="128">
        <f>'Drifted Weights'!AG28*'Monthly Return'!AG28</f>
        <v>5.9642040933580154E-4</v>
      </c>
      <c r="AH28" s="128">
        <f>'Drifted Weights'!AH28*'Monthly Return'!AH28</f>
        <v>-6.2337145181969359E-4</v>
      </c>
      <c r="AI28" s="128">
        <f>'Drifted Weights'!AI28*'Monthly Return'!AI28</f>
        <v>-1.7812024785694575E-4</v>
      </c>
      <c r="AJ28" s="128">
        <f>'Drifted Weights'!AJ28*'Monthly Return'!AJ28</f>
        <v>-1.11953619706393E-3</v>
      </c>
      <c r="AK28" s="128">
        <f>'Drifted Weights'!AK28*'Monthly Return'!AK28</f>
        <v>-3.1439263755937154E-4</v>
      </c>
      <c r="AL28" s="128">
        <f>'Drifted Weights'!AL28*'Monthly Return'!AL28</f>
        <v>7.6301949752349317E-5</v>
      </c>
      <c r="AM28" s="138">
        <f>'Drifted Weights'!AM28*'Monthly Return'!AM28</f>
        <v>6.6678442342348564E-4</v>
      </c>
      <c r="AN28" s="128">
        <f>'Drifted Weights'!AN28*'Monthly Return'!AN28</f>
        <v>2.5580257707038607E-4</v>
      </c>
      <c r="AO28" s="128">
        <f>'Drifted Weights'!AO28*'Monthly Return'!AO28</f>
        <v>6.7191183701435721E-4</v>
      </c>
      <c r="AP28" s="128">
        <f>'Drifted Weights'!AP28*'Monthly Return'!AP28</f>
        <v>9.6058075928076862E-4</v>
      </c>
      <c r="AQ28" s="129">
        <f>'Drifted Weights'!AQ28*'Monthly Return'!AQ28</f>
        <v>1.0500941242941452E-3</v>
      </c>
      <c r="AR28" s="138">
        <f>'Drifted Weights'!AR28*'Monthly Return'!AR28</f>
        <v>4.8092116950753142E-4</v>
      </c>
      <c r="AS28" s="128">
        <f>'Drifted Weights'!AS28*'Monthly Return'!AS28</f>
        <v>2.5595479871560064E-3</v>
      </c>
      <c r="AT28" s="128">
        <f>'Drifted Weights'!AT28*'Monthly Return'!AT28</f>
        <v>8.0387387180496804E-4</v>
      </c>
      <c r="AU28" s="128">
        <f>'Drifted Weights'!AU28*'Monthly Return'!AU28</f>
        <v>-2.7786676208594498E-5</v>
      </c>
      <c r="AV28" s="128">
        <f>'Drifted Weights'!AV28*'Monthly Return'!AV28</f>
        <v>-8.875928759840303E-4</v>
      </c>
      <c r="AW28" s="128">
        <f>'Drifted Weights'!AW28*'Monthly Return'!AW28</f>
        <v>4.5345192706275019E-4</v>
      </c>
      <c r="AX28" s="128">
        <f>'Drifted Weights'!AX28*'Monthly Return'!AX28</f>
        <v>-6.4975801908795199E-4</v>
      </c>
      <c r="AY28" s="127">
        <f>'Drifted Weights'!AY28*'Monthly Return'!AY28</f>
        <v>1.4636731245881393E-4</v>
      </c>
      <c r="AZ28" s="128">
        <f>'Drifted Weights'!AZ28*'Monthly Return'!AZ28</f>
        <v>-2.2358863648459635E-4</v>
      </c>
      <c r="BA28" s="128">
        <f>'Drifted Weights'!BA28*'Monthly Return'!BA28</f>
        <v>2.9270299873669078E-4</v>
      </c>
      <c r="BB28" s="128">
        <f>'Drifted Weights'!BB28*'Monthly Return'!BB28</f>
        <v>3.9829404515289753E-4</v>
      </c>
      <c r="BC28" s="129">
        <f>'Drifted Weights'!BC28*'Monthly Return'!BC28</f>
        <v>1.5703343655816464E-4</v>
      </c>
      <c r="BD28" s="127">
        <f>'Drifted Weights'!BD28*'Monthly Return'!BD28</f>
        <v>-1.7633776215276152E-3</v>
      </c>
      <c r="BE28" s="167" cm="1">
        <f t="array" ref="BE28">PRODUCT(1+C28:BD28)-1</f>
        <v>6.1554094648794688E-3</v>
      </c>
      <c r="BF28" s="164">
        <f t="shared" si="0"/>
        <v>1.1674949525063498E-2</v>
      </c>
    </row>
    <row r="29" spans="1:58">
      <c r="A29" s="115" t="s">
        <v>177</v>
      </c>
      <c r="B29" s="115" t="s">
        <v>178</v>
      </c>
      <c r="C29" s="138">
        <f>'Drifted Weights'!C29*'Monthly Return'!C29</f>
        <v>-9.9905157705296177E-4</v>
      </c>
      <c r="D29" s="128">
        <f>'Drifted Weights'!D29*'Monthly Return'!D29</f>
        <v>6.7261727425286339E-4</v>
      </c>
      <c r="E29" s="128">
        <f>'Drifted Weights'!E29*'Monthly Return'!E29</f>
        <v>1.142365357987988E-3</v>
      </c>
      <c r="F29" s="128">
        <f>'Drifted Weights'!F29*'Monthly Return'!F29</f>
        <v>8.1060742022798227E-4</v>
      </c>
      <c r="G29" s="128">
        <f>'Drifted Weights'!G29*'Monthly Return'!G29</f>
        <v>1.1342804072166726E-3</v>
      </c>
      <c r="H29" s="138">
        <f>'Drifted Weights'!H29*'Monthly Return'!H29</f>
        <v>3.0601579837658287E-4</v>
      </c>
      <c r="I29" s="128">
        <f>'Drifted Weights'!I29*'Monthly Return'!I29</f>
        <v>4.025200419107886E-4</v>
      </c>
      <c r="J29" s="128">
        <f>'Drifted Weights'!J29*'Monthly Return'!J29</f>
        <v>4.0161589202333413E-4</v>
      </c>
      <c r="K29" s="128">
        <f>'Drifted Weights'!K29*'Monthly Return'!K29</f>
        <v>-1.4491308336584583E-3</v>
      </c>
      <c r="L29" s="128">
        <f>'Drifted Weights'!L29*'Monthly Return'!L29</f>
        <v>1.5967209656549198E-3</v>
      </c>
      <c r="M29" s="128">
        <f>'Drifted Weights'!M29*'Monthly Return'!M29</f>
        <v>9.0736268983615729E-5</v>
      </c>
      <c r="N29" s="128">
        <f>'Drifted Weights'!N29*'Monthly Return'!N29</f>
        <v>7.3516986315682556E-4</v>
      </c>
      <c r="O29" s="138">
        <f>'Drifted Weights'!O29*'Monthly Return'!O29</f>
        <v>-1.4430745001876111E-3</v>
      </c>
      <c r="P29" s="128">
        <f>'Drifted Weights'!P29*'Monthly Return'!P29</f>
        <v>-8.8079842210012679E-4</v>
      </c>
      <c r="Q29" s="128">
        <f>'Drifted Weights'!Q29*'Monthly Return'!Q29</f>
        <v>3.8723346753115567E-4</v>
      </c>
      <c r="R29" s="128">
        <f>'Drifted Weights'!R29*'Monthly Return'!R29</f>
        <v>-4.0131498365572046E-4</v>
      </c>
      <c r="S29" s="129">
        <f>'Drifted Weights'!S29*'Monthly Return'!S29</f>
        <v>-8.5608242763761931E-4</v>
      </c>
      <c r="T29" s="138">
        <f>'Drifted Weights'!T29*'Monthly Return'!T29</f>
        <v>3.4501781189516693E-5</v>
      </c>
      <c r="U29" s="128">
        <f>'Drifted Weights'!U29*'Monthly Return'!U29</f>
        <v>1.9469614398636306E-3</v>
      </c>
      <c r="V29" s="128">
        <f>'Drifted Weights'!V29*'Monthly Return'!V29</f>
        <v>-9.6030246762734235E-4</v>
      </c>
      <c r="W29" s="128">
        <f>'Drifted Weights'!W29*'Monthly Return'!W29</f>
        <v>-5.9085249570426789E-4</v>
      </c>
      <c r="X29" s="128">
        <f>'Drifted Weights'!X29*'Monthly Return'!X29</f>
        <v>-5.7340665243197318E-4</v>
      </c>
      <c r="Y29" s="128">
        <f>'Drifted Weights'!Y29*'Monthly Return'!Y29</f>
        <v>1.5632634938573537E-3</v>
      </c>
      <c r="Z29" s="138">
        <f>'Drifted Weights'!Z29*'Monthly Return'!Z29</f>
        <v>-7.9863552516762197E-4</v>
      </c>
      <c r="AA29" s="128">
        <f>'Drifted Weights'!AA29*'Monthly Return'!AA29</f>
        <v>1.9981031541059235E-3</v>
      </c>
      <c r="AB29" s="128">
        <f>'Drifted Weights'!AB29*'Monthly Return'!AB29</f>
        <v>-1.0958352604583937E-4</v>
      </c>
      <c r="AC29" s="128">
        <f>'Drifted Weights'!AC29*'Monthly Return'!AC29</f>
        <v>1.4246755771195243E-3</v>
      </c>
      <c r="AD29" s="128">
        <f>'Drifted Weights'!AD29*'Monthly Return'!AD29</f>
        <v>1.0015964900610388E-3</v>
      </c>
      <c r="AE29" s="129">
        <f>'Drifted Weights'!AE29*'Monthly Return'!AE29</f>
        <v>-1.1168482361769017E-3</v>
      </c>
      <c r="AF29" s="138">
        <f>'Drifted Weights'!AF29*'Monthly Return'!AF29</f>
        <v>1.0560545198878154E-3</v>
      </c>
      <c r="AG29" s="128">
        <f>'Drifted Weights'!AG29*'Monthly Return'!AG29</f>
        <v>-1.3421347816480484E-4</v>
      </c>
      <c r="AH29" s="128">
        <f>'Drifted Weights'!AH29*'Monthly Return'!AH29</f>
        <v>-6.0733319634135663E-4</v>
      </c>
      <c r="AI29" s="128">
        <f>'Drifted Weights'!AI29*'Monthly Return'!AI29</f>
        <v>-4.7162801047338012E-4</v>
      </c>
      <c r="AJ29" s="128">
        <f>'Drifted Weights'!AJ29*'Monthly Return'!AJ29</f>
        <v>1.1181266695207753E-4</v>
      </c>
      <c r="AK29" s="128">
        <f>'Drifted Weights'!AK29*'Monthly Return'!AK29</f>
        <v>1.3396287563136921E-3</v>
      </c>
      <c r="AL29" s="128">
        <f>'Drifted Weights'!AL29*'Monthly Return'!AL29</f>
        <v>6.0847257785210588E-4</v>
      </c>
      <c r="AM29" s="138">
        <f>'Drifted Weights'!AM29*'Monthly Return'!AM29</f>
        <v>-1.9801022247896535E-4</v>
      </c>
      <c r="AN29" s="128">
        <f>'Drifted Weights'!AN29*'Monthly Return'!AN29</f>
        <v>-1.0070597229020528E-4</v>
      </c>
      <c r="AO29" s="128">
        <f>'Drifted Weights'!AO29*'Monthly Return'!AO29</f>
        <v>-1.0119877938581385E-4</v>
      </c>
      <c r="AP29" s="128">
        <f>'Drifted Weights'!AP29*'Monthly Return'!AP29</f>
        <v>2.4966997647617308E-4</v>
      </c>
      <c r="AQ29" s="129">
        <f>'Drifted Weights'!AQ29*'Monthly Return'!AQ29</f>
        <v>4.1635365742459464E-4</v>
      </c>
      <c r="AR29" s="138">
        <f>'Drifted Weights'!AR29*'Monthly Return'!AR29</f>
        <v>-1.3950720220108923E-3</v>
      </c>
      <c r="AS29" s="128">
        <f>'Drifted Weights'!AS29*'Monthly Return'!AS29</f>
        <v>-3.5249353606615121E-4</v>
      </c>
      <c r="AT29" s="128">
        <f>'Drifted Weights'!AT29*'Monthly Return'!AT29</f>
        <v>-1.481671795562633E-4</v>
      </c>
      <c r="AU29" s="128">
        <f>'Drifted Weights'!AU29*'Monthly Return'!AU29</f>
        <v>1.9980424470731925E-4</v>
      </c>
      <c r="AV29" s="128">
        <f>'Drifted Weights'!AV29*'Monthly Return'!AV29</f>
        <v>-2.1314557808199837E-3</v>
      </c>
      <c r="AW29" s="128">
        <f>'Drifted Weights'!AW29*'Monthly Return'!AW29</f>
        <v>-6.7647290748268092E-4</v>
      </c>
      <c r="AX29" s="128">
        <f>'Drifted Weights'!AX29*'Monthly Return'!AX29</f>
        <v>5.7238094418349597E-4</v>
      </c>
      <c r="AY29" s="127">
        <f>'Drifted Weights'!AY29*'Monthly Return'!AY29</f>
        <v>7.3053771475194043E-4</v>
      </c>
      <c r="AZ29" s="128">
        <f>'Drifted Weights'!AZ29*'Monthly Return'!AZ29</f>
        <v>-2.1693108635798322E-4</v>
      </c>
      <c r="BA29" s="128">
        <f>'Drifted Weights'!BA29*'Monthly Return'!BA29</f>
        <v>-4.1527619753175865E-4</v>
      </c>
      <c r="BB29" s="128">
        <f>'Drifted Weights'!BB29*'Monthly Return'!BB29</f>
        <v>1.9717704414177768E-3</v>
      </c>
      <c r="BC29" s="129">
        <f>'Drifted Weights'!BC29*'Monthly Return'!BC29</f>
        <v>-3.01787724362302E-4</v>
      </c>
      <c r="BD29" s="127">
        <f>'Drifted Weights'!BD29*'Monthly Return'!BD29</f>
        <v>-3.7501936075561623E-4</v>
      </c>
      <c r="BE29" s="167" cm="1">
        <f t="array" ref="BE29">PRODUCT(1+C29:BD29)-1</f>
        <v>5.0897858236738092E-3</v>
      </c>
      <c r="BF29" s="164">
        <f t="shared" si="0"/>
        <v>1.5813924256993052E-2</v>
      </c>
    </row>
    <row r="30" spans="1:58">
      <c r="A30" s="115" t="s">
        <v>189</v>
      </c>
      <c r="B30" s="115" t="s">
        <v>190</v>
      </c>
      <c r="C30" s="138">
        <f>'Drifted Weights'!C30*'Monthly Return'!C30</f>
        <v>-1.2473065313807794E-4</v>
      </c>
      <c r="D30" s="128">
        <f>'Drifted Weights'!D30*'Monthly Return'!D30</f>
        <v>-5.4384994800219715E-4</v>
      </c>
      <c r="E30" s="128">
        <f>'Drifted Weights'!E30*'Monthly Return'!E30</f>
        <v>1.5719736948178865E-3</v>
      </c>
      <c r="F30" s="128">
        <f>'Drifted Weights'!F30*'Monthly Return'!F30</f>
        <v>-6.0527548419585448E-4</v>
      </c>
      <c r="G30" s="128">
        <f>'Drifted Weights'!G30*'Monthly Return'!G30</f>
        <v>2.8100105053789615E-4</v>
      </c>
      <c r="H30" s="138">
        <f>'Drifted Weights'!H30*'Monthly Return'!H30</f>
        <v>4.1326564458421907E-4</v>
      </c>
      <c r="I30" s="128">
        <f>'Drifted Weights'!I30*'Monthly Return'!I30</f>
        <v>-4.6566459386605151E-4</v>
      </c>
      <c r="J30" s="128">
        <f>'Drifted Weights'!J30*'Monthly Return'!J30</f>
        <v>1.5180254366974633E-4</v>
      </c>
      <c r="K30" s="128">
        <f>'Drifted Weights'!K30*'Monthly Return'!K30</f>
        <v>-5.4777377595436238E-4</v>
      </c>
      <c r="L30" s="128">
        <f>'Drifted Weights'!L30*'Monthly Return'!L30</f>
        <v>-5.307941176692081E-5</v>
      </c>
      <c r="M30" s="128">
        <f>'Drifted Weights'!M30*'Monthly Return'!M30</f>
        <v>-1.7778991798757791E-4</v>
      </c>
      <c r="N30" s="128">
        <f>'Drifted Weights'!N30*'Monthly Return'!N30</f>
        <v>1.1456316306010491E-3</v>
      </c>
      <c r="O30" s="138">
        <f>'Drifted Weights'!O30*'Monthly Return'!O30</f>
        <v>1.9793607349649091E-3</v>
      </c>
      <c r="P30" s="128">
        <f>'Drifted Weights'!P30*'Monthly Return'!P30</f>
        <v>3.6905452740408233E-4</v>
      </c>
      <c r="Q30" s="128">
        <f>'Drifted Weights'!Q30*'Monthly Return'!Q30</f>
        <v>-3.4948657299202588E-4</v>
      </c>
      <c r="R30" s="128">
        <f>'Drifted Weights'!R30*'Monthly Return'!R30</f>
        <v>6.3719092943054863E-4</v>
      </c>
      <c r="S30" s="129">
        <f>'Drifted Weights'!S30*'Monthly Return'!S30</f>
        <v>3.3201754473723887E-4</v>
      </c>
      <c r="T30" s="138">
        <f>'Drifted Weights'!T30*'Monthly Return'!T30</f>
        <v>-6.8279305474236009E-5</v>
      </c>
      <c r="U30" s="128">
        <f>'Drifted Weights'!U30*'Monthly Return'!U30</f>
        <v>-8.2236028039559472E-4</v>
      </c>
      <c r="V30" s="128">
        <f>'Drifted Weights'!V30*'Monthly Return'!V30</f>
        <v>4.5730390038467149E-4</v>
      </c>
      <c r="W30" s="128">
        <f>'Drifted Weights'!W30*'Monthly Return'!W30</f>
        <v>-9.7894085041813064E-4</v>
      </c>
      <c r="X30" s="128">
        <f>'Drifted Weights'!X30*'Monthly Return'!X30</f>
        <v>1.0449418162235284E-3</v>
      </c>
      <c r="Y30" s="128">
        <f>'Drifted Weights'!Y30*'Monthly Return'!Y30</f>
        <v>-1.4930628023911992E-4</v>
      </c>
      <c r="Z30" s="138">
        <f>'Drifted Weights'!Z30*'Monthly Return'!Z30</f>
        <v>-5.9080090257439028E-4</v>
      </c>
      <c r="AA30" s="128">
        <f>'Drifted Weights'!AA30*'Monthly Return'!AA30</f>
        <v>-6.4341080360967595E-4</v>
      </c>
      <c r="AB30" s="128">
        <f>'Drifted Weights'!AB30*'Monthly Return'!AB30</f>
        <v>1.9629027694521715E-4</v>
      </c>
      <c r="AC30" s="128">
        <f>'Drifted Weights'!AC30*'Monthly Return'!AC30</f>
        <v>-1.1279098870139467E-3</v>
      </c>
      <c r="AD30" s="128">
        <f>'Drifted Weights'!AD30*'Monthly Return'!AD30</f>
        <v>3.9508859169525939E-4</v>
      </c>
      <c r="AE30" s="129">
        <f>'Drifted Weights'!AE30*'Monthly Return'!AE30</f>
        <v>-1.2510367903315522E-3</v>
      </c>
      <c r="AF30" s="138">
        <f>'Drifted Weights'!AF30*'Monthly Return'!AF30</f>
        <v>2.6128611549658718E-4</v>
      </c>
      <c r="AG30" s="128">
        <f>'Drifted Weights'!AG30*'Monthly Return'!AG30</f>
        <v>6.7674407408853699E-5</v>
      </c>
      <c r="AH30" s="128">
        <f>'Drifted Weights'!AH30*'Monthly Return'!AH30</f>
        <v>4.424860309623019E-5</v>
      </c>
      <c r="AI30" s="128">
        <f>'Drifted Weights'!AI30*'Monthly Return'!AI30</f>
        <v>-3.630736269813014E-4</v>
      </c>
      <c r="AJ30" s="128">
        <f>'Drifted Weights'!AJ30*'Monthly Return'!AJ30</f>
        <v>-6.1409523808980898E-4</v>
      </c>
      <c r="AK30" s="128">
        <f>'Drifted Weights'!AK30*'Monthly Return'!AK30</f>
        <v>3.9727126313829922E-4</v>
      </c>
      <c r="AL30" s="128">
        <f>'Drifted Weights'!AL30*'Monthly Return'!AL30</f>
        <v>-9.617749220355448E-4</v>
      </c>
      <c r="AM30" s="138">
        <f>'Drifted Weights'!AM30*'Monthly Return'!AM30</f>
        <v>4.3303980885234548E-4</v>
      </c>
      <c r="AN30" s="128">
        <f>'Drifted Weights'!AN30*'Monthly Return'!AN30</f>
        <v>-1.1111520953329292E-5</v>
      </c>
      <c r="AO30" s="128">
        <f>'Drifted Weights'!AO30*'Monthly Return'!AO30</f>
        <v>3.2204955073063496E-4</v>
      </c>
      <c r="AP30" s="128">
        <f>'Drifted Weights'!AP30*'Monthly Return'!AP30</f>
        <v>-2.4769978330864228E-4</v>
      </c>
      <c r="AQ30" s="129">
        <f>'Drifted Weights'!AQ30*'Monthly Return'!AQ30</f>
        <v>3.5918354651298082E-4</v>
      </c>
      <c r="AR30" s="138">
        <f>'Drifted Weights'!AR30*'Monthly Return'!AR30</f>
        <v>1.2669955684085788E-4</v>
      </c>
      <c r="AS30" s="128">
        <f>'Drifted Weights'!AS30*'Monthly Return'!AS30</f>
        <v>1.6906220568456919E-3</v>
      </c>
      <c r="AT30" s="128">
        <f>'Drifted Weights'!AT30*'Monthly Return'!AT30</f>
        <v>3.9492730502288531E-4</v>
      </c>
      <c r="AU30" s="128">
        <f>'Drifted Weights'!AU30*'Monthly Return'!AU30</f>
        <v>-3.405873874450462E-4</v>
      </c>
      <c r="AV30" s="128">
        <f>'Drifted Weights'!AV30*'Monthly Return'!AV30</f>
        <v>-2.7786330289208098E-4</v>
      </c>
      <c r="AW30" s="128">
        <f>'Drifted Weights'!AW30*'Monthly Return'!AW30</f>
        <v>1.501594830824844E-3</v>
      </c>
      <c r="AX30" s="128">
        <f>'Drifted Weights'!AX30*'Monthly Return'!AX30</f>
        <v>-3.7111129440521308E-4</v>
      </c>
      <c r="AY30" s="127">
        <f>'Drifted Weights'!AY30*'Monthly Return'!AY30</f>
        <v>1.1878854194723929E-3</v>
      </c>
      <c r="AZ30" s="128">
        <f>'Drifted Weights'!AZ30*'Monthly Return'!AZ30</f>
        <v>-2.3956200498845176E-4</v>
      </c>
      <c r="BA30" s="128">
        <f>'Drifted Weights'!BA30*'Monthly Return'!BA30</f>
        <v>1.7837822387271177E-4</v>
      </c>
      <c r="BB30" s="128">
        <f>'Drifted Weights'!BB30*'Monthly Return'!BB30</f>
        <v>6.8099480691362081E-5</v>
      </c>
      <c r="BC30" s="129">
        <f>'Drifted Weights'!BC30*'Monthly Return'!BC30</f>
        <v>4.1260782301613387E-4</v>
      </c>
      <c r="BD30" s="127">
        <f>'Drifted Weights'!BD30*'Monthly Return'!BD30</f>
        <v>2.4588010985466939E-4</v>
      </c>
      <c r="BE30" s="167" cm="1">
        <f t="array" ref="BE30">PRODUCT(1+C30:BD30)-1</f>
        <v>4.7378731580904887E-3</v>
      </c>
      <c r="BF30" s="164">
        <f t="shared" si="0"/>
        <v>3.9829871827674222E-3</v>
      </c>
    </row>
    <row r="31" spans="1:58">
      <c r="A31" s="115" t="s">
        <v>192</v>
      </c>
      <c r="B31" s="115" t="s">
        <v>193</v>
      </c>
      <c r="C31" s="138">
        <f>'Drifted Weights'!C31*'Monthly Return'!C31</f>
        <v>2.1721056330956923E-4</v>
      </c>
      <c r="D31" s="128">
        <f>'Drifted Weights'!D31*'Monthly Return'!D31</f>
        <v>-7.8967266447824396E-4</v>
      </c>
      <c r="E31" s="128">
        <f>'Drifted Weights'!E31*'Monthly Return'!E31</f>
        <v>8.694971395798982E-4</v>
      </c>
      <c r="F31" s="128">
        <f>'Drifted Weights'!F31*'Monthly Return'!F31</f>
        <v>-3.9007553480490472E-4</v>
      </c>
      <c r="G31" s="128">
        <f>'Drifted Weights'!G31*'Monthly Return'!G31</f>
        <v>5.4889637684527796E-4</v>
      </c>
      <c r="H31" s="138">
        <f>'Drifted Weights'!H31*'Monthly Return'!H31</f>
        <v>6.3910031127623252E-4</v>
      </c>
      <c r="I31" s="128">
        <f>'Drifted Weights'!I31*'Monthly Return'!I31</f>
        <v>4.6561918179879218E-4</v>
      </c>
      <c r="J31" s="128">
        <f>'Drifted Weights'!J31*'Monthly Return'!J31</f>
        <v>1.1072518490024157E-3</v>
      </c>
      <c r="K31" s="128">
        <f>'Drifted Weights'!K31*'Monthly Return'!K31</f>
        <v>5.8010437186838335E-5</v>
      </c>
      <c r="L31" s="128">
        <f>'Drifted Weights'!L31*'Monthly Return'!L31</f>
        <v>-2.1566342752923228E-4</v>
      </c>
      <c r="M31" s="128">
        <f>'Drifted Weights'!M31*'Monthly Return'!M31</f>
        <v>5.1294299115086576E-4</v>
      </c>
      <c r="N31" s="128">
        <f>'Drifted Weights'!N31*'Monthly Return'!N31</f>
        <v>1.6703818264305874E-4</v>
      </c>
      <c r="O31" s="138">
        <f>'Drifted Weights'!O31*'Monthly Return'!O31</f>
        <v>-4.7828095190280152E-4</v>
      </c>
      <c r="P31" s="128">
        <f>'Drifted Weights'!P31*'Monthly Return'!P31</f>
        <v>-4.662314369883336E-4</v>
      </c>
      <c r="Q31" s="128">
        <f>'Drifted Weights'!Q31*'Monthly Return'!Q31</f>
        <v>6.3832361187481079E-4</v>
      </c>
      <c r="R31" s="128">
        <f>'Drifted Weights'!R31*'Monthly Return'!R31</f>
        <v>-1.7359370063086476E-4</v>
      </c>
      <c r="S31" s="129">
        <f>'Drifted Weights'!S31*'Monthly Return'!S31</f>
        <v>-8.5204195482745809E-4</v>
      </c>
      <c r="T31" s="138">
        <f>'Drifted Weights'!T31*'Monthly Return'!T31</f>
        <v>-3.4356863138869365E-4</v>
      </c>
      <c r="U31" s="128">
        <f>'Drifted Weights'!U31*'Monthly Return'!U31</f>
        <v>9.3350997225025915E-4</v>
      </c>
      <c r="V31" s="128">
        <f>'Drifted Weights'!V31*'Monthly Return'!V31</f>
        <v>3.5513142788830201E-4</v>
      </c>
      <c r="W31" s="128">
        <f>'Drifted Weights'!W31*'Monthly Return'!W31</f>
        <v>-4.9449606870963247E-4</v>
      </c>
      <c r="X31" s="128">
        <f>'Drifted Weights'!X31*'Monthly Return'!X31</f>
        <v>8.6129084459252289E-4</v>
      </c>
      <c r="Y31" s="128">
        <f>'Drifted Weights'!Y31*'Monthly Return'!Y31</f>
        <v>-1.4184624678911911E-4</v>
      </c>
      <c r="Z31" s="138">
        <f>'Drifted Weights'!Z31*'Monthly Return'!Z31</f>
        <v>-3.1736828632785699E-4</v>
      </c>
      <c r="AA31" s="128">
        <f>'Drifted Weights'!AA31*'Monthly Return'!AA31</f>
        <v>2.1198915553770459E-4</v>
      </c>
      <c r="AB31" s="128">
        <f>'Drifted Weights'!AB31*'Monthly Return'!AB31</f>
        <v>9.3469774294786812E-4</v>
      </c>
      <c r="AC31" s="128">
        <f>'Drifted Weights'!AC31*'Monthly Return'!AC31</f>
        <v>5.0074744746288018E-4</v>
      </c>
      <c r="AD31" s="128">
        <f>'Drifted Weights'!AD31*'Monthly Return'!AD31</f>
        <v>1.0766963132673301E-4</v>
      </c>
      <c r="AE31" s="129">
        <f>'Drifted Weights'!AE31*'Monthly Return'!AE31</f>
        <v>-4.895523401418745E-4</v>
      </c>
      <c r="AF31" s="138">
        <f>'Drifted Weights'!AF31*'Monthly Return'!AF31</f>
        <v>5.6286775780700876E-4</v>
      </c>
      <c r="AG31" s="128">
        <f>'Drifted Weights'!AG31*'Monthly Return'!AG31</f>
        <v>4.0885002009905228E-5</v>
      </c>
      <c r="AH31" s="128">
        <f>'Drifted Weights'!AH31*'Monthly Return'!AH31</f>
        <v>-2.3754636766279853E-4</v>
      </c>
      <c r="AI31" s="128">
        <f>'Drifted Weights'!AI31*'Monthly Return'!AI31</f>
        <v>-5.7077074162059595E-4</v>
      </c>
      <c r="AJ31" s="128">
        <f>'Drifted Weights'!AJ31*'Monthly Return'!AJ31</f>
        <v>-1.8548401832626916E-4</v>
      </c>
      <c r="AK31" s="128">
        <f>'Drifted Weights'!AK31*'Monthly Return'!AK31</f>
        <v>-5.3180680299942944E-4</v>
      </c>
      <c r="AL31" s="128">
        <f>'Drifted Weights'!AL31*'Monthly Return'!AL31</f>
        <v>-1.8564443105428295E-4</v>
      </c>
      <c r="AM31" s="138">
        <f>'Drifted Weights'!AM31*'Monthly Return'!AM31</f>
        <v>-2.088563108745858E-6</v>
      </c>
      <c r="AN31" s="128">
        <f>'Drifted Weights'!AN31*'Monthly Return'!AN31</f>
        <v>6.0520965757055963E-4</v>
      </c>
      <c r="AO31" s="128">
        <f>'Drifted Weights'!AO31*'Monthly Return'!AO31</f>
        <v>7.3861759994577053E-5</v>
      </c>
      <c r="AP31" s="128">
        <f>'Drifted Weights'!AP31*'Monthly Return'!AP31</f>
        <v>4.7856333794755242E-4</v>
      </c>
      <c r="AQ31" s="129">
        <f>'Drifted Weights'!AQ31*'Monthly Return'!AQ31</f>
        <v>3.5210095268906997E-5</v>
      </c>
      <c r="AR31" s="138">
        <f>'Drifted Weights'!AR31*'Monthly Return'!AR31</f>
        <v>-3.4774575760618541E-4</v>
      </c>
      <c r="AS31" s="128">
        <f>'Drifted Weights'!AS31*'Monthly Return'!AS31</f>
        <v>8.4700401816699921E-4</v>
      </c>
      <c r="AT31" s="128">
        <f>'Drifted Weights'!AT31*'Monthly Return'!AT31</f>
        <v>6.1121097891576296E-4</v>
      </c>
      <c r="AU31" s="128">
        <f>'Drifted Weights'!AU31*'Monthly Return'!AU31</f>
        <v>-1.0015106914071985E-5</v>
      </c>
      <c r="AV31" s="128">
        <f>'Drifted Weights'!AV31*'Monthly Return'!AV31</f>
        <v>-2.3508051072926569E-4</v>
      </c>
      <c r="AW31" s="128">
        <f>'Drifted Weights'!AW31*'Monthly Return'!AW31</f>
        <v>7.8445699848357956E-4</v>
      </c>
      <c r="AX31" s="128">
        <f>'Drifted Weights'!AX31*'Monthly Return'!AX31</f>
        <v>-3.4232640972411396E-4</v>
      </c>
      <c r="AY31" s="127">
        <f>'Drifted Weights'!AY31*'Monthly Return'!AY31</f>
        <v>8.8555075810824386E-4</v>
      </c>
      <c r="AZ31" s="128">
        <f>'Drifted Weights'!AZ31*'Monthly Return'!AZ31</f>
        <v>-5.5025966627689495E-5</v>
      </c>
      <c r="BA31" s="128">
        <f>'Drifted Weights'!BA31*'Monthly Return'!BA31</f>
        <v>1.7313117194266064E-4</v>
      </c>
      <c r="BB31" s="128">
        <f>'Drifted Weights'!BB31*'Monthly Return'!BB31</f>
        <v>7.0571097556270865E-4</v>
      </c>
      <c r="BC31" s="129">
        <f>'Drifted Weights'!BC31*'Monthly Return'!BC31</f>
        <v>2.9275714045648671E-4</v>
      </c>
      <c r="BD31" s="127">
        <f>'Drifted Weights'!BD31*'Monthly Return'!BD31</f>
        <v>-4.720152625765639E-4</v>
      </c>
      <c r="BE31" s="167" cm="1">
        <f t="array" ref="BE31">PRODUCT(1+C31:BD31)-1</f>
        <v>6.913897017526649E-3</v>
      </c>
      <c r="BF31" s="164">
        <f t="shared" si="0"/>
        <v>5.3892208770926599E-3</v>
      </c>
    </row>
    <row r="32" spans="1:58">
      <c r="A32" s="115" t="s">
        <v>195</v>
      </c>
      <c r="B32" s="115" t="s">
        <v>196</v>
      </c>
      <c r="C32" s="138">
        <f>'Drifted Weights'!C32*'Monthly Return'!C32</f>
        <v>-3.270012049402549E-3</v>
      </c>
      <c r="D32" s="128">
        <f>'Drifted Weights'!D32*'Monthly Return'!D32</f>
        <v>3.0054491058500755E-3</v>
      </c>
      <c r="E32" s="128">
        <f>'Drifted Weights'!E32*'Monthly Return'!E32</f>
        <v>-2.3134562388402594E-3</v>
      </c>
      <c r="F32" s="128">
        <f>'Drifted Weights'!F32*'Monthly Return'!F32</f>
        <v>-8.9577785701958621E-4</v>
      </c>
      <c r="G32" s="128">
        <f>'Drifted Weights'!G32*'Monthly Return'!G32</f>
        <v>5.0508136630051399E-3</v>
      </c>
      <c r="H32" s="138">
        <f>'Drifted Weights'!H32*'Monthly Return'!H32</f>
        <v>1.3294105833919062E-3</v>
      </c>
      <c r="I32" s="128">
        <f>'Drifted Weights'!I32*'Monthly Return'!I32</f>
        <v>-6.5742665173601879E-4</v>
      </c>
      <c r="J32" s="128">
        <f>'Drifted Weights'!J32*'Monthly Return'!J32</f>
        <v>-6.5604029659502305E-4</v>
      </c>
      <c r="K32" s="128">
        <f>'Drifted Weights'!K32*'Monthly Return'!K32</f>
        <v>-2.5606361086725699E-3</v>
      </c>
      <c r="L32" s="128">
        <f>'Drifted Weights'!L32*'Monthly Return'!L32</f>
        <v>1.1960912066227981E-3</v>
      </c>
      <c r="M32" s="128">
        <f>'Drifted Weights'!M32*'Monthly Return'!M32</f>
        <v>-2.8799796975612578E-3</v>
      </c>
      <c r="N32" s="128">
        <f>'Drifted Weights'!N32*'Monthly Return'!N32</f>
        <v>-1.3779495772207786E-4</v>
      </c>
      <c r="O32" s="138">
        <f>'Drifted Weights'!O32*'Monthly Return'!O32</f>
        <v>-1.1857666432372725E-3</v>
      </c>
      <c r="P32" s="128">
        <f>'Drifted Weights'!P32*'Monthly Return'!P32</f>
        <v>-4.0234605539944896E-3</v>
      </c>
      <c r="Q32" s="128">
        <f>'Drifted Weights'!Q32*'Monthly Return'!Q32</f>
        <v>6.1153916364168259E-4</v>
      </c>
      <c r="R32" s="128">
        <f>'Drifted Weights'!R32*'Monthly Return'!R32</f>
        <v>-3.0808021684862815E-3</v>
      </c>
      <c r="S32" s="129">
        <f>'Drifted Weights'!S32*'Monthly Return'!S32</f>
        <v>-2.6194084719915648E-4</v>
      </c>
      <c r="T32" s="138">
        <f>'Drifted Weights'!T32*'Monthly Return'!T32</f>
        <v>-2.5405261572447025E-3</v>
      </c>
      <c r="U32" s="128">
        <f>'Drifted Weights'!U32*'Monthly Return'!U32</f>
        <v>-9.1161225481551403E-5</v>
      </c>
      <c r="V32" s="128">
        <f>'Drifted Weights'!V32*'Monthly Return'!V32</f>
        <v>-3.2424768163088463E-3</v>
      </c>
      <c r="W32" s="128">
        <f>'Drifted Weights'!W32*'Monthly Return'!W32</f>
        <v>-6.3912958571282139E-3</v>
      </c>
      <c r="X32" s="128">
        <f>'Drifted Weights'!X32*'Monthly Return'!X32</f>
        <v>-4.7569071961611944E-3</v>
      </c>
      <c r="Y32" s="128">
        <f>'Drifted Weights'!Y32*'Monthly Return'!Y32</f>
        <v>6.6993302413112616E-3</v>
      </c>
      <c r="Z32" s="138">
        <f>'Drifted Weights'!Z32*'Monthly Return'!Z32</f>
        <v>9.1853996124827261E-4</v>
      </c>
      <c r="AA32" s="128">
        <f>'Drifted Weights'!AA32*'Monthly Return'!AA32</f>
        <v>4.3797319007932512E-3</v>
      </c>
      <c r="AB32" s="128">
        <f>'Drifted Weights'!AB32*'Monthly Return'!AB32</f>
        <v>-1.0661631321398773E-3</v>
      </c>
      <c r="AC32" s="128">
        <f>'Drifted Weights'!AC32*'Monthly Return'!AC32</f>
        <v>4.1181385522399078E-3</v>
      </c>
      <c r="AD32" s="128">
        <f>'Drifted Weights'!AD32*'Monthly Return'!AD32</f>
        <v>-4.3990272584908146E-4</v>
      </c>
      <c r="AE32" s="129">
        <f>'Drifted Weights'!AE32*'Monthly Return'!AE32</f>
        <v>-1.2723069769147179E-3</v>
      </c>
      <c r="AF32" s="138">
        <f>'Drifted Weights'!AF32*'Monthly Return'!AF32</f>
        <v>4.9233256351039244E-3</v>
      </c>
      <c r="AG32" s="128">
        <f>'Drifted Weights'!AG32*'Monthly Return'!AG32</f>
        <v>9.2850197065855406E-4</v>
      </c>
      <c r="AH32" s="128">
        <f>'Drifted Weights'!AH32*'Monthly Return'!AH32</f>
        <v>8.542064937223462E-5</v>
      </c>
      <c r="AI32" s="128">
        <f>'Drifted Weights'!AI32*'Monthly Return'!AI32</f>
        <v>-3.0030053057933225E-3</v>
      </c>
      <c r="AJ32" s="128">
        <f>'Drifted Weights'!AJ32*'Monthly Return'!AJ32</f>
        <v>2.4213690988791038E-4</v>
      </c>
      <c r="AK32" s="128">
        <f>'Drifted Weights'!AK32*'Monthly Return'!AK32</f>
        <v>4.5369513017272751E-3</v>
      </c>
      <c r="AL32" s="128">
        <f>'Drifted Weights'!AL32*'Monthly Return'!AL32</f>
        <v>-1.1210276357749595E-3</v>
      </c>
      <c r="AM32" s="138">
        <f>'Drifted Weights'!AM32*'Monthly Return'!AM32</f>
        <v>-3.2446631187870254E-3</v>
      </c>
      <c r="AN32" s="128">
        <f>'Drifted Weights'!AN32*'Monthly Return'!AN32</f>
        <v>4.2481449871670266E-3</v>
      </c>
      <c r="AO32" s="128">
        <f>'Drifted Weights'!AO32*'Monthly Return'!AO32</f>
        <v>2.9596143836589351E-3</v>
      </c>
      <c r="AP32" s="128">
        <f>'Drifted Weights'!AP32*'Monthly Return'!AP32</f>
        <v>2.5374516099880345E-3</v>
      </c>
      <c r="AQ32" s="129">
        <f>'Drifted Weights'!AQ32*'Monthly Return'!AQ32</f>
        <v>8.7932249077316742E-4</v>
      </c>
      <c r="AR32" s="138">
        <f>'Drifted Weights'!AR32*'Monthly Return'!AR32</f>
        <v>-1.0449392509288078E-3</v>
      </c>
      <c r="AS32" s="128">
        <f>'Drifted Weights'!AS32*'Monthly Return'!AS32</f>
        <v>8.92926293292994E-4</v>
      </c>
      <c r="AT32" s="128">
        <f>'Drifted Weights'!AT32*'Monthly Return'!AT32</f>
        <v>1.7252756117993185E-4</v>
      </c>
      <c r="AU32" s="128">
        <f>'Drifted Weights'!AU32*'Monthly Return'!AU32</f>
        <v>8.0071209123798611E-4</v>
      </c>
      <c r="AV32" s="128">
        <f>'Drifted Weights'!AV32*'Monthly Return'!AV32</f>
        <v>-2.1841899635241671E-3</v>
      </c>
      <c r="AW32" s="128">
        <f>'Drifted Weights'!AW32*'Monthly Return'!AW32</f>
        <v>3.3900557367009214E-4</v>
      </c>
      <c r="AX32" s="128">
        <f>'Drifted Weights'!AX32*'Monthly Return'!AX32</f>
        <v>1.8230346783218111E-3</v>
      </c>
      <c r="AY32" s="127">
        <f>'Drifted Weights'!AY32*'Monthly Return'!AY32</f>
        <v>1.9744000401646744E-3</v>
      </c>
      <c r="AZ32" s="128">
        <f>'Drifted Weights'!AZ32*'Monthly Return'!AZ32</f>
        <v>-9.2496346174617331E-4</v>
      </c>
      <c r="BA32" s="128">
        <f>'Drifted Weights'!BA32*'Monthly Return'!BA32</f>
        <v>-3.0519988926731236E-3</v>
      </c>
      <c r="BB32" s="128">
        <f>'Drifted Weights'!BB32*'Monthly Return'!BB32</f>
        <v>-2.0432308545882292E-3</v>
      </c>
      <c r="BC32" s="129">
        <f>'Drifted Weights'!BC32*'Monthly Return'!BC32</f>
        <v>2.8483067671209615E-3</v>
      </c>
      <c r="BD32" s="127">
        <f>'Drifted Weights'!BD32*'Monthly Return'!BD32</f>
        <v>-2.8672457074003406E-3</v>
      </c>
      <c r="BE32" s="167" cm="1">
        <f t="array" ref="BE32">PRODUCT(1+C32:BD32)-1</f>
        <v>-3.9050651813609116E-3</v>
      </c>
      <c r="BF32" s="164">
        <f t="shared" si="0"/>
        <v>3.7656483721665572E-2</v>
      </c>
    </row>
    <row r="33" spans="1:58">
      <c r="A33" s="115" t="s">
        <v>201</v>
      </c>
      <c r="B33" s="115" t="s">
        <v>202</v>
      </c>
      <c r="C33" s="138">
        <f>'Drifted Weights'!C33*'Monthly Return'!C33</f>
        <v>1.0702881815443314E-4</v>
      </c>
      <c r="D33" s="128">
        <f>'Drifted Weights'!D33*'Monthly Return'!D33</f>
        <v>4.1445406036941272E-3</v>
      </c>
      <c r="E33" s="128">
        <f>'Drifted Weights'!E33*'Monthly Return'!E33</f>
        <v>4.0131383734984087E-3</v>
      </c>
      <c r="F33" s="128">
        <f>'Drifted Weights'!F33*'Monthly Return'!F33</f>
        <v>-1.5888414589338226E-4</v>
      </c>
      <c r="G33" s="128">
        <f>'Drifted Weights'!G33*'Monthly Return'!G33</f>
        <v>7.9719395136890246E-4</v>
      </c>
      <c r="H33" s="138">
        <f>'Drifted Weights'!H33*'Monthly Return'!H33</f>
        <v>-1.8589215784717335E-4</v>
      </c>
      <c r="I33" s="128">
        <f>'Drifted Weights'!I33*'Monthly Return'!I33</f>
        <v>-1.3091612978293014E-4</v>
      </c>
      <c r="J33" s="128">
        <f>'Drifted Weights'!J33*'Monthly Return'!J33</f>
        <v>-1.4904775159483418E-3</v>
      </c>
      <c r="K33" s="128">
        <f>'Drifted Weights'!K33*'Monthly Return'!K33</f>
        <v>2.1736955411398259E-3</v>
      </c>
      <c r="L33" s="128">
        <f>'Drifted Weights'!L33*'Monthly Return'!L33</f>
        <v>3.4254394209469736E-3</v>
      </c>
      <c r="M33" s="128">
        <f>'Drifted Weights'!M33*'Monthly Return'!M33</f>
        <v>-7.9921539805740847E-4</v>
      </c>
      <c r="N33" s="128">
        <f>'Drifted Weights'!N33*'Monthly Return'!N33</f>
        <v>-9.9518580577056246E-4</v>
      </c>
      <c r="O33" s="138">
        <f>'Drifted Weights'!O33*'Monthly Return'!O33</f>
        <v>1.0590219901596542E-3</v>
      </c>
      <c r="P33" s="128">
        <f>'Drifted Weights'!P33*'Monthly Return'!P33</f>
        <v>-4.448046843611999E-4</v>
      </c>
      <c r="Q33" s="128">
        <f>'Drifted Weights'!Q33*'Monthly Return'!Q33</f>
        <v>-2.4191769855825382E-3</v>
      </c>
      <c r="R33" s="128">
        <f>'Drifted Weights'!R33*'Monthly Return'!R33</f>
        <v>1.1409314000830726E-3</v>
      </c>
      <c r="S33" s="129">
        <f>'Drifted Weights'!S33*'Monthly Return'!S33</f>
        <v>2.4418707866676924E-3</v>
      </c>
      <c r="T33" s="138">
        <f>'Drifted Weights'!T33*'Monthly Return'!T33</f>
        <v>-4.4952103624861916E-3</v>
      </c>
      <c r="U33" s="128">
        <f>'Drifted Weights'!U33*'Monthly Return'!U33</f>
        <v>1.0342083856355315E-3</v>
      </c>
      <c r="V33" s="128">
        <f>'Drifted Weights'!V33*'Monthly Return'!V33</f>
        <v>-5.3537932191382307E-4</v>
      </c>
      <c r="W33" s="128">
        <f>'Drifted Weights'!W33*'Monthly Return'!W33</f>
        <v>-2.4687408890194818E-3</v>
      </c>
      <c r="X33" s="128">
        <f>'Drifted Weights'!X33*'Monthly Return'!X33</f>
        <v>4.0583620198568213E-3</v>
      </c>
      <c r="Y33" s="128">
        <f>'Drifted Weights'!Y33*'Monthly Return'!Y33</f>
        <v>2.8450331602962726E-3</v>
      </c>
      <c r="Z33" s="138">
        <f>'Drifted Weights'!Z33*'Monthly Return'!Z33</f>
        <v>-1.3546420200011616E-3</v>
      </c>
      <c r="AA33" s="128">
        <f>'Drifted Weights'!AA33*'Monthly Return'!AA33</f>
        <v>3.174249422632793E-3</v>
      </c>
      <c r="AB33" s="128">
        <f>'Drifted Weights'!AB33*'Monthly Return'!AB33</f>
        <v>1.7555618491626552E-3</v>
      </c>
      <c r="AC33" s="128">
        <f>'Drifted Weights'!AC33*'Monthly Return'!AC33</f>
        <v>-7.7410759240446078E-4</v>
      </c>
      <c r="AD33" s="128">
        <f>'Drifted Weights'!AD33*'Monthly Return'!AD33</f>
        <v>0</v>
      </c>
      <c r="AE33" s="129">
        <f>'Drifted Weights'!AE33*'Monthly Return'!AE33</f>
        <v>1.9353801007410962E-3</v>
      </c>
      <c r="AF33" s="138">
        <f>'Drifted Weights'!AF33*'Monthly Return'!AF33</f>
        <v>1.4195401144693237E-3</v>
      </c>
      <c r="AG33" s="128">
        <f>'Drifted Weights'!AG33*'Monthly Return'!AG33</f>
        <v>-3.2820160292160373E-4</v>
      </c>
      <c r="AH33" s="128">
        <f>'Drifted Weights'!AH33*'Monthly Return'!AH33</f>
        <v>-2.015927325184737E-3</v>
      </c>
      <c r="AI33" s="128">
        <f>'Drifted Weights'!AI33*'Monthly Return'!AI33</f>
        <v>-8.2034760325912259E-4</v>
      </c>
      <c r="AJ33" s="128">
        <f>'Drifted Weights'!AJ33*'Monthly Return'!AJ33</f>
        <v>-4.5681195072755773E-3</v>
      </c>
      <c r="AK33" s="128">
        <f>'Drifted Weights'!AK33*'Monthly Return'!AK33</f>
        <v>2.3158310348210609E-3</v>
      </c>
      <c r="AL33" s="128">
        <f>'Drifted Weights'!AL33*'Monthly Return'!AL33</f>
        <v>1.2792261829159513E-3</v>
      </c>
      <c r="AM33" s="138">
        <f>'Drifted Weights'!AM33*'Monthly Return'!AM33</f>
        <v>8.4496435385078791E-5</v>
      </c>
      <c r="AN33" s="128">
        <f>'Drifted Weights'!AN33*'Monthly Return'!AN33</f>
        <v>5.122931236206804E-3</v>
      </c>
      <c r="AO33" s="128">
        <f>'Drifted Weights'!AO33*'Monthly Return'!AO33</f>
        <v>-1.4133784067139136E-5</v>
      </c>
      <c r="AP33" s="128">
        <f>'Drifted Weights'!AP33*'Monthly Return'!AP33</f>
        <v>-1.085511329354273E-3</v>
      </c>
      <c r="AQ33" s="129">
        <f>'Drifted Weights'!AQ33*'Monthly Return'!AQ33</f>
        <v>3.3484134582421936E-4</v>
      </c>
      <c r="AR33" s="138">
        <f>'Drifted Weights'!AR33*'Monthly Return'!AR33</f>
        <v>-9.7734210262074477E-4</v>
      </c>
      <c r="AS33" s="128">
        <f>'Drifted Weights'!AS33*'Monthly Return'!AS33</f>
        <v>-1.5809186832072681E-3</v>
      </c>
      <c r="AT33" s="128">
        <f>'Drifted Weights'!AT33*'Monthly Return'!AT33</f>
        <v>6.7314032066924227E-4</v>
      </c>
      <c r="AU33" s="128">
        <f>'Drifted Weights'!AU33*'Monthly Return'!AU33</f>
        <v>-1.9063216691751342E-3</v>
      </c>
      <c r="AV33" s="128">
        <f>'Drifted Weights'!AV33*'Monthly Return'!AV33</f>
        <v>-1.2535606376677681E-3</v>
      </c>
      <c r="AW33" s="128">
        <f>'Drifted Weights'!AW33*'Monthly Return'!AW33</f>
        <v>-1.5060247609060733E-3</v>
      </c>
      <c r="AX33" s="128">
        <f>'Drifted Weights'!AX33*'Monthly Return'!AX33</f>
        <v>5.2833170613784985E-4</v>
      </c>
      <c r="AY33" s="127">
        <f>'Drifted Weights'!AY33*'Monthly Return'!AY33</f>
        <v>2.4194145998594229E-3</v>
      </c>
      <c r="AZ33" s="128">
        <f>'Drifted Weights'!AZ33*'Monthly Return'!AZ33</f>
        <v>4.9349362536311872E-4</v>
      </c>
      <c r="BA33" s="128">
        <f>'Drifted Weights'!BA33*'Monthly Return'!BA33</f>
        <v>-2.3771711120365731E-3</v>
      </c>
      <c r="BB33" s="128">
        <f>'Drifted Weights'!BB33*'Monthly Return'!BB33</f>
        <v>-8.9914106320329969E-4</v>
      </c>
      <c r="BC33" s="129">
        <f>'Drifted Weights'!BC33*'Monthly Return'!BC33</f>
        <v>2.3627999318162523E-3</v>
      </c>
      <c r="BD33" s="127">
        <f>'Drifted Weights'!BD33*'Monthly Return'!BD33</f>
        <v>-1.6842956120092373E-3</v>
      </c>
      <c r="BE33" s="167" cm="1">
        <f t="array" ref="BE33">PRODUCT(1+C33:BD33)-1</f>
        <v>1.3847527188944442E-2</v>
      </c>
      <c r="BF33" s="164">
        <f t="shared" si="0"/>
        <v>3.4671810161613796E-2</v>
      </c>
    </row>
    <row r="34" spans="1:58">
      <c r="A34" s="115" t="s">
        <v>204</v>
      </c>
      <c r="B34" s="115" t="s">
        <v>205</v>
      </c>
      <c r="C34" s="138">
        <f>'Drifted Weights'!C34*'Monthly Return'!C34</f>
        <v>-8.6630183753388847E-4</v>
      </c>
      <c r="D34" s="128">
        <f>'Drifted Weights'!D34*'Monthly Return'!D34</f>
        <v>1.7163118705815505E-3</v>
      </c>
      <c r="E34" s="128">
        <f>'Drifted Weights'!E34*'Monthly Return'!E34</f>
        <v>4.037230546322167E-4</v>
      </c>
      <c r="F34" s="128">
        <f>'Drifted Weights'!F34*'Monthly Return'!F34</f>
        <v>9.0536593435269926E-4</v>
      </c>
      <c r="G34" s="128">
        <f>'Drifted Weights'!G34*'Monthly Return'!G34</f>
        <v>9.8488578706837186E-4</v>
      </c>
      <c r="H34" s="138">
        <f>'Drifted Weights'!H34*'Monthly Return'!H34</f>
        <v>-9.0998092177929462E-4</v>
      </c>
      <c r="I34" s="128">
        <f>'Drifted Weights'!I34*'Monthly Return'!I34</f>
        <v>-5.4730119996868965E-4</v>
      </c>
      <c r="J34" s="128">
        <f>'Drifted Weights'!J34*'Monthly Return'!J34</f>
        <v>1.6215690414711769E-4</v>
      </c>
      <c r="K34" s="128">
        <f>'Drifted Weights'!K34*'Monthly Return'!K34</f>
        <v>1.4216067812979241E-3</v>
      </c>
      <c r="L34" s="128">
        <f>'Drifted Weights'!L34*'Monthly Return'!L34</f>
        <v>-1.0139813802551001E-4</v>
      </c>
      <c r="M34" s="128">
        <f>'Drifted Weights'!M34*'Monthly Return'!M34</f>
        <v>-1.4627493583158967E-3</v>
      </c>
      <c r="N34" s="128">
        <f>'Drifted Weights'!N34*'Monthly Return'!N34</f>
        <v>3.4928220920529834E-4</v>
      </c>
      <c r="O34" s="138">
        <f>'Drifted Weights'!O34*'Monthly Return'!O34</f>
        <v>-9.1289286072898841E-4</v>
      </c>
      <c r="P34" s="128">
        <f>'Drifted Weights'!P34*'Monthly Return'!P34</f>
        <v>-1.7296827418397244E-3</v>
      </c>
      <c r="Q34" s="128">
        <f>'Drifted Weights'!Q34*'Monthly Return'!Q34</f>
        <v>-2.4416105856214193E-3</v>
      </c>
      <c r="R34" s="128">
        <f>'Drifted Weights'!R34*'Monthly Return'!R34</f>
        <v>5.6995090896434699E-4</v>
      </c>
      <c r="S34" s="129">
        <f>'Drifted Weights'!S34*'Monthly Return'!S34</f>
        <v>1.6204373155023729E-3</v>
      </c>
      <c r="T34" s="138">
        <f>'Drifted Weights'!T34*'Monthly Return'!T34</f>
        <v>-5.1978110252033313E-4</v>
      </c>
      <c r="U34" s="128">
        <f>'Drifted Weights'!U34*'Monthly Return'!U34</f>
        <v>1.5601800525618637E-3</v>
      </c>
      <c r="V34" s="128">
        <f>'Drifted Weights'!V34*'Monthly Return'!V34</f>
        <v>-1.2457508392928196E-3</v>
      </c>
      <c r="W34" s="128">
        <f>'Drifted Weights'!W34*'Monthly Return'!W34</f>
        <v>-1.8888803270612721E-4</v>
      </c>
      <c r="X34" s="128">
        <f>'Drifted Weights'!X34*'Monthly Return'!X34</f>
        <v>1.5065905811467368E-3</v>
      </c>
      <c r="Y34" s="128">
        <f>'Drifted Weights'!Y34*'Monthly Return'!Y34</f>
        <v>1.0979787228052582E-3</v>
      </c>
      <c r="Z34" s="138">
        <f>'Drifted Weights'!Z34*'Monthly Return'!Z34</f>
        <v>-5.1708970914241793E-6</v>
      </c>
      <c r="AA34" s="128">
        <f>'Drifted Weights'!AA34*'Monthly Return'!AA34</f>
        <v>2.208705693342704E-3</v>
      </c>
      <c r="AB34" s="128">
        <f>'Drifted Weights'!AB34*'Monthly Return'!AB34</f>
        <v>2.2353438457414022E-4</v>
      </c>
      <c r="AC34" s="128">
        <f>'Drifted Weights'!AC34*'Monthly Return'!AC34</f>
        <v>8.9145547198189279E-4</v>
      </c>
      <c r="AD34" s="128">
        <f>'Drifted Weights'!AD34*'Monthly Return'!AD34</f>
        <v>4.0514213220574011E-4</v>
      </c>
      <c r="AE34" s="129">
        <f>'Drifted Weights'!AE34*'Monthly Return'!AE34</f>
        <v>5.8268269078362868E-5</v>
      </c>
      <c r="AF34" s="138">
        <f>'Drifted Weights'!AF34*'Monthly Return'!AF34</f>
        <v>1.9408073099708796E-3</v>
      </c>
      <c r="AG34" s="128">
        <f>'Drifted Weights'!AG34*'Monthly Return'!AG34</f>
        <v>-2.6185185184957272E-4</v>
      </c>
      <c r="AH34" s="128">
        <f>'Drifted Weights'!AH34*'Monthly Return'!AH34</f>
        <v>2.2641427258350856E-4</v>
      </c>
      <c r="AI34" s="128">
        <f>'Drifted Weights'!AI34*'Monthly Return'!AI34</f>
        <v>-2.9399462493718671E-5</v>
      </c>
      <c r="AJ34" s="128">
        <f>'Drifted Weights'!AJ34*'Monthly Return'!AJ34</f>
        <v>-8.7533343546774515E-4</v>
      </c>
      <c r="AK34" s="128">
        <f>'Drifted Weights'!AK34*'Monthly Return'!AK34</f>
        <v>2.3885371162495912E-3</v>
      </c>
      <c r="AL34" s="128">
        <f>'Drifted Weights'!AL34*'Monthly Return'!AL34</f>
        <v>5.4756695170879097E-4</v>
      </c>
      <c r="AM34" s="138">
        <f>'Drifted Weights'!AM34*'Monthly Return'!AM34</f>
        <v>1.0337383271412788E-4</v>
      </c>
      <c r="AN34" s="128">
        <f>'Drifted Weights'!AN34*'Monthly Return'!AN34</f>
        <v>4.7684583942311716E-4</v>
      </c>
      <c r="AO34" s="128">
        <f>'Drifted Weights'!AO34*'Monthly Return'!AO34</f>
        <v>1.9627420957815714E-3</v>
      </c>
      <c r="AP34" s="128">
        <f>'Drifted Weights'!AP34*'Monthly Return'!AP34</f>
        <v>-9.0241227684133133E-4</v>
      </c>
      <c r="AQ34" s="129">
        <f>'Drifted Weights'!AQ34*'Monthly Return'!AQ34</f>
        <v>2.3662829915313113E-4</v>
      </c>
      <c r="AR34" s="138">
        <f>'Drifted Weights'!AR34*'Monthly Return'!AR34</f>
        <v>9.3618837232653821E-4</v>
      </c>
      <c r="AS34" s="128">
        <f>'Drifted Weights'!AS34*'Monthly Return'!AS34</f>
        <v>-4.8384973351197198E-4</v>
      </c>
      <c r="AT34" s="128">
        <f>'Drifted Weights'!AT34*'Monthly Return'!AT34</f>
        <v>1.3059505632687974E-3</v>
      </c>
      <c r="AU34" s="128">
        <f>'Drifted Weights'!AU34*'Monthly Return'!AU34</f>
        <v>1.2002043004219801E-3</v>
      </c>
      <c r="AV34" s="128">
        <f>'Drifted Weights'!AV34*'Monthly Return'!AV34</f>
        <v>-2.1541722164906924E-5</v>
      </c>
      <c r="AW34" s="128">
        <f>'Drifted Weights'!AW34*'Monthly Return'!AW34</f>
        <v>-3.3262458039206411E-5</v>
      </c>
      <c r="AX34" s="128">
        <f>'Drifted Weights'!AX34*'Monthly Return'!AX34</f>
        <v>-6.7121349676106331E-4</v>
      </c>
      <c r="AY34" s="127">
        <f>'Drifted Weights'!AY34*'Monthly Return'!AY34</f>
        <v>9.0270107440506024E-4</v>
      </c>
      <c r="AZ34" s="128">
        <f>'Drifted Weights'!AZ34*'Monthly Return'!AZ34</f>
        <v>-1.8845199891447367E-4</v>
      </c>
      <c r="BA34" s="128">
        <f>'Drifted Weights'!BA34*'Monthly Return'!BA34</f>
        <v>-1.6542379946670033E-3</v>
      </c>
      <c r="BB34" s="128">
        <f>'Drifted Weights'!BB34*'Monthly Return'!BB34</f>
        <v>7.1972115088512752E-4</v>
      </c>
      <c r="BC34" s="129">
        <f>'Drifted Weights'!BC34*'Monthly Return'!BC34</f>
        <v>1.4692206113496801E-4</v>
      </c>
      <c r="BD34" s="127">
        <f>'Drifted Weights'!BD34*'Monthly Return'!BD34</f>
        <v>-1.0803293503363785E-3</v>
      </c>
      <c r="BE34" s="167" cm="1">
        <f t="array" ref="BE34">PRODUCT(1+C34:BD34)-1</f>
        <v>1.2087715101595897E-2</v>
      </c>
      <c r="BF34" s="164">
        <f t="shared" si="0"/>
        <v>1.522795833052362E-2</v>
      </c>
    </row>
    <row r="35" spans="1:58">
      <c r="A35" s="115" t="s">
        <v>210</v>
      </c>
      <c r="B35" s="115" t="s">
        <v>211</v>
      </c>
      <c r="C35" s="138">
        <f>'Drifted Weights'!C35*'Monthly Return'!C35</f>
        <v>-9.7076011647755783E-4</v>
      </c>
      <c r="D35" s="128">
        <f>'Drifted Weights'!D35*'Monthly Return'!D35</f>
        <v>7.9039685061528921E-4</v>
      </c>
      <c r="E35" s="128">
        <f>'Drifted Weights'!E35*'Monthly Return'!E35</f>
        <v>3.907971865439202E-4</v>
      </c>
      <c r="F35" s="128">
        <f>'Drifted Weights'!F35*'Monthly Return'!F35</f>
        <v>-4.5945687160815708E-4</v>
      </c>
      <c r="G35" s="128">
        <f>'Drifted Weights'!G35*'Monthly Return'!G35</f>
        <v>6.9101606009804235E-4</v>
      </c>
      <c r="H35" s="138">
        <f>'Drifted Weights'!H35*'Monthly Return'!H35</f>
        <v>-3.2276332965157134E-4</v>
      </c>
      <c r="I35" s="128">
        <f>'Drifted Weights'!I35*'Monthly Return'!I35</f>
        <v>-5.6131024376346219E-4</v>
      </c>
      <c r="J35" s="128">
        <f>'Drifted Weights'!J35*'Monthly Return'!J35</f>
        <v>-5.1505752680211644E-4</v>
      </c>
      <c r="K35" s="128">
        <f>'Drifted Weights'!K35*'Monthly Return'!K35</f>
        <v>7.8186923579769542E-4</v>
      </c>
      <c r="L35" s="128">
        <f>'Drifted Weights'!L35*'Monthly Return'!L35</f>
        <v>1.3501225938136502E-4</v>
      </c>
      <c r="M35" s="128">
        <f>'Drifted Weights'!M35*'Monthly Return'!M35</f>
        <v>-1.7409047171367009E-4</v>
      </c>
      <c r="N35" s="128">
        <f>'Drifted Weights'!N35*'Monthly Return'!N35</f>
        <v>4.4390629770947924E-4</v>
      </c>
      <c r="O35" s="138">
        <f>'Drifted Weights'!O35*'Monthly Return'!O35</f>
        <v>1.243297519831308E-4</v>
      </c>
      <c r="P35" s="128">
        <f>'Drifted Weights'!P35*'Monthly Return'!P35</f>
        <v>-8.197152778987698E-5</v>
      </c>
      <c r="Q35" s="128">
        <f>'Drifted Weights'!Q35*'Monthly Return'!Q35</f>
        <v>-1.0695275964634919E-4</v>
      </c>
      <c r="R35" s="128">
        <f>'Drifted Weights'!R35*'Monthly Return'!R35</f>
        <v>1.6283389064021555E-4</v>
      </c>
      <c r="S35" s="129">
        <f>'Drifted Weights'!S35*'Monthly Return'!S35</f>
        <v>-3.3254422207891824E-4</v>
      </c>
      <c r="T35" s="138">
        <f>'Drifted Weights'!T35*'Monthly Return'!T35</f>
        <v>-6.6611105532683984E-4</v>
      </c>
      <c r="U35" s="128">
        <f>'Drifted Weights'!U35*'Monthly Return'!U35</f>
        <v>5.9655343376019605E-4</v>
      </c>
      <c r="V35" s="128">
        <f>'Drifted Weights'!V35*'Monthly Return'!V35</f>
        <v>-5.5128153755831962E-4</v>
      </c>
      <c r="W35" s="128">
        <f>'Drifted Weights'!W35*'Monthly Return'!W35</f>
        <v>-7.502656094573423E-4</v>
      </c>
      <c r="X35" s="128">
        <f>'Drifted Weights'!X35*'Monthly Return'!X35</f>
        <v>8.3856110406319506E-4</v>
      </c>
      <c r="Y35" s="128">
        <f>'Drifted Weights'!Y35*'Monthly Return'!Y35</f>
        <v>-2.017785882289605E-4</v>
      </c>
      <c r="Z35" s="138">
        <f>'Drifted Weights'!Z35*'Monthly Return'!Z35</f>
        <v>-3.7214246947404531E-4</v>
      </c>
      <c r="AA35" s="128">
        <f>'Drifted Weights'!AA35*'Monthly Return'!AA35</f>
        <v>1.5520634601867654E-3</v>
      </c>
      <c r="AB35" s="128">
        <f>'Drifted Weights'!AB35*'Monthly Return'!AB35</f>
        <v>2.2597062374584938E-4</v>
      </c>
      <c r="AC35" s="128">
        <f>'Drifted Weights'!AC35*'Monthly Return'!AC35</f>
        <v>3.0426840439611686E-4</v>
      </c>
      <c r="AD35" s="128">
        <f>'Drifted Weights'!AD35*'Monthly Return'!AD35</f>
        <v>2.7072395282547277E-4</v>
      </c>
      <c r="AE35" s="129">
        <f>'Drifted Weights'!AE35*'Monthly Return'!AE35</f>
        <v>3.7961894053094352E-4</v>
      </c>
      <c r="AF35" s="138">
        <f>'Drifted Weights'!AF35*'Monthly Return'!AF35</f>
        <v>3.4499447735716427E-4</v>
      </c>
      <c r="AG35" s="128">
        <f>'Drifted Weights'!AG35*'Monthly Return'!AG35</f>
        <v>-4.3182554049775673E-4</v>
      </c>
      <c r="AH35" s="128">
        <f>'Drifted Weights'!AH35*'Monthly Return'!AH35</f>
        <v>-2.3530529427820328E-4</v>
      </c>
      <c r="AI35" s="128">
        <f>'Drifted Weights'!AI35*'Monthly Return'!AI35</f>
        <v>-7.7590824000860052E-4</v>
      </c>
      <c r="AJ35" s="128">
        <f>'Drifted Weights'!AJ35*'Monthly Return'!AJ35</f>
        <v>-4.8111590398034447E-4</v>
      </c>
      <c r="AK35" s="128">
        <f>'Drifted Weights'!AK35*'Monthly Return'!AK35</f>
        <v>1.349107931153819E-3</v>
      </c>
      <c r="AL35" s="128">
        <f>'Drifted Weights'!AL35*'Monthly Return'!AL35</f>
        <v>2.311220774947943E-4</v>
      </c>
      <c r="AM35" s="138">
        <f>'Drifted Weights'!AM35*'Monthly Return'!AM35</f>
        <v>7.9867456571944951E-5</v>
      </c>
      <c r="AN35" s="128">
        <f>'Drifted Weights'!AN35*'Monthly Return'!AN35</f>
        <v>-1.3456523602643794E-3</v>
      </c>
      <c r="AO35" s="128">
        <f>'Drifted Weights'!AO35*'Monthly Return'!AO35</f>
        <v>7.3867578707431983E-4</v>
      </c>
      <c r="AP35" s="128">
        <f>'Drifted Weights'!AP35*'Monthly Return'!AP35</f>
        <v>4.097737113468294E-5</v>
      </c>
      <c r="AQ35" s="129">
        <f>'Drifted Weights'!AQ35*'Monthly Return'!AQ35</f>
        <v>7.344801487431321E-4</v>
      </c>
      <c r="AR35" s="138">
        <f>'Drifted Weights'!AR35*'Monthly Return'!AR35</f>
        <v>-4.034541620644642E-4</v>
      </c>
      <c r="AS35" s="128">
        <f>'Drifted Weights'!AS35*'Monthly Return'!AS35</f>
        <v>-8.3086443651213759E-5</v>
      </c>
      <c r="AT35" s="128">
        <f>'Drifted Weights'!AT35*'Monthly Return'!AT35</f>
        <v>2.6213165393307134E-5</v>
      </c>
      <c r="AU35" s="128">
        <f>'Drifted Weights'!AU35*'Monthly Return'!AU35</f>
        <v>5.1225183486863378E-4</v>
      </c>
      <c r="AV35" s="128">
        <f>'Drifted Weights'!AV35*'Monthly Return'!AV35</f>
        <v>2.0512040074457242E-4</v>
      </c>
      <c r="AW35" s="128">
        <f>'Drifted Weights'!AW35*'Monthly Return'!AW35</f>
        <v>-2.1396538956698447E-5</v>
      </c>
      <c r="AX35" s="128">
        <f>'Drifted Weights'!AX35*'Monthly Return'!AX35</f>
        <v>2.0110000486557551E-4</v>
      </c>
      <c r="AY35" s="127">
        <f>'Drifted Weights'!AY35*'Monthly Return'!AY35</f>
        <v>4.0263078622351632E-4</v>
      </c>
      <c r="AZ35" s="128">
        <f>'Drifted Weights'!AZ35*'Monthly Return'!AZ35</f>
        <v>1.8707899443927119E-4</v>
      </c>
      <c r="BA35" s="128">
        <f>'Drifted Weights'!BA35*'Monthly Return'!BA35</f>
        <v>-2.3826141132737602E-4</v>
      </c>
      <c r="BB35" s="128">
        <f>'Drifted Weights'!BB35*'Monthly Return'!BB35</f>
        <v>-1.5408251769391564E-4</v>
      </c>
      <c r="BC35" s="129">
        <f>'Drifted Weights'!BC35*'Monthly Return'!BC35</f>
        <v>4.8231542432638862E-4</v>
      </c>
      <c r="BD35" s="127">
        <f>'Drifted Weights'!BD35*'Monthly Return'!BD35</f>
        <v>-2.1325434280550251E-4</v>
      </c>
      <c r="BE35" s="167" cm="1">
        <f t="array" ref="BE35">PRODUCT(1+C35:BD35)-1</f>
        <v>2.7696166498043517E-3</v>
      </c>
      <c r="BF35" s="164">
        <f t="shared" si="0"/>
        <v>7.8261266672587301E-3</v>
      </c>
    </row>
    <row r="36" spans="1:58">
      <c r="A36" s="115" t="s">
        <v>37</v>
      </c>
      <c r="B36" s="115" t="s">
        <v>38</v>
      </c>
      <c r="C36" s="138">
        <f>'Drifted Weights'!C36*'Monthly Return'!C36</f>
        <v>3.2651417687518812E-3</v>
      </c>
      <c r="D36" s="128">
        <f>'Drifted Weights'!D36*'Monthly Return'!D36</f>
        <v>1.8973184007787212E-3</v>
      </c>
      <c r="E36" s="128">
        <f>'Drifted Weights'!E36*'Monthly Return'!E36</f>
        <v>3.4098587152206292E-3</v>
      </c>
      <c r="F36" s="128">
        <f>'Drifted Weights'!F36*'Monthly Return'!F36</f>
        <v>1.4221289705520991E-3</v>
      </c>
      <c r="G36" s="128">
        <f>'Drifted Weights'!G36*'Monthly Return'!G36</f>
        <v>4.4824597734004847E-4</v>
      </c>
      <c r="H36" s="138">
        <f>'Drifted Weights'!H36*'Monthly Return'!H36</f>
        <v>1.8215401897780895E-3</v>
      </c>
      <c r="I36" s="128">
        <f>'Drifted Weights'!I36*'Monthly Return'!I36</f>
        <v>3.2298445579656988E-3</v>
      </c>
      <c r="J36" s="128">
        <f>'Drifted Weights'!J36*'Monthly Return'!J36</f>
        <v>3.262009274111717E-3</v>
      </c>
      <c r="K36" s="128">
        <f>'Drifted Weights'!K36*'Monthly Return'!K36</f>
        <v>-2.6259128867849573E-3</v>
      </c>
      <c r="L36" s="128">
        <f>'Drifted Weights'!L36*'Monthly Return'!L36</f>
        <v>2.7835726312157518E-3</v>
      </c>
      <c r="M36" s="128">
        <f>'Drifted Weights'!M36*'Monthly Return'!M36</f>
        <v>4.0693954935640645E-5</v>
      </c>
      <c r="N36" s="128">
        <f>'Drifted Weights'!N36*'Monthly Return'!N36</f>
        <v>3.4632585823323901E-4</v>
      </c>
      <c r="O36" s="138">
        <f>'Drifted Weights'!O36*'Monthly Return'!O36</f>
        <v>-4.9317890852495216E-3</v>
      </c>
      <c r="P36" s="128">
        <f>'Drifted Weights'!P36*'Monthly Return'!P36</f>
        <v>2.5165562565914845E-4</v>
      </c>
      <c r="Q36" s="128">
        <f>'Drifted Weights'!Q36*'Monthly Return'!Q36</f>
        <v>6.1340783683185452E-4</v>
      </c>
      <c r="R36" s="128">
        <f>'Drifted Weights'!R36*'Monthly Return'!R36</f>
        <v>-3.2395517121121772E-3</v>
      </c>
      <c r="S36" s="129">
        <f>'Drifted Weights'!S36*'Monthly Return'!S36</f>
        <v>-4.8908705124674082E-4</v>
      </c>
      <c r="T36" s="138">
        <f>'Drifted Weights'!T36*'Monthly Return'!T36</f>
        <v>-4.6312969110854484E-3</v>
      </c>
      <c r="U36" s="128">
        <f>'Drifted Weights'!U36*'Monthly Return'!U36</f>
        <v>7.5717403285708029E-3</v>
      </c>
      <c r="V36" s="128">
        <f>'Drifted Weights'!V36*'Monthly Return'!V36</f>
        <v>-3.8059987853403714E-3</v>
      </c>
      <c r="W36" s="128">
        <f>'Drifted Weights'!W36*'Monthly Return'!W36</f>
        <v>-3.5607529921863981E-3</v>
      </c>
      <c r="X36" s="128">
        <f>'Drifted Weights'!X36*'Monthly Return'!X36</f>
        <v>3.5230038708703826E-3</v>
      </c>
      <c r="Y36" s="128">
        <f>'Drifted Weights'!Y36*'Monthly Return'!Y36</f>
        <v>5.4014309955249433E-3</v>
      </c>
      <c r="Z36" s="138">
        <f>'Drifted Weights'!Z36*'Monthly Return'!Z36</f>
        <v>-3.1177152472870811E-3</v>
      </c>
      <c r="AA36" s="128">
        <f>'Drifted Weights'!AA36*'Monthly Return'!AA36</f>
        <v>6.074898490059241E-3</v>
      </c>
      <c r="AB36" s="128">
        <f>'Drifted Weights'!AB36*'Monthly Return'!AB36</f>
        <v>-8.4873902841587972E-4</v>
      </c>
      <c r="AC36" s="128">
        <f>'Drifted Weights'!AC36*'Monthly Return'!AC36</f>
        <v>2.2187777688835327E-3</v>
      </c>
      <c r="AD36" s="128">
        <f>'Drifted Weights'!AD36*'Monthly Return'!AD36</f>
        <v>-2.5815994976047573E-3</v>
      </c>
      <c r="AE36" s="129">
        <f>'Drifted Weights'!AE36*'Monthly Return'!AE36</f>
        <v>5.3875207953625898E-3</v>
      </c>
      <c r="AF36" s="138">
        <f>'Drifted Weights'!AF36*'Monthly Return'!AF36</f>
        <v>-3.9342789813234244E-4</v>
      </c>
      <c r="AG36" s="128">
        <f>'Drifted Weights'!AG36*'Monthly Return'!AG36</f>
        <v>-5.0428187744381116E-4</v>
      </c>
      <c r="AH36" s="128">
        <f>'Drifted Weights'!AH36*'Monthly Return'!AH36</f>
        <v>-2.0721249722727903E-3</v>
      </c>
      <c r="AI36" s="128">
        <f>'Drifted Weights'!AI36*'Monthly Return'!AI36</f>
        <v>-2.6378770703951774E-3</v>
      </c>
      <c r="AJ36" s="128">
        <f>'Drifted Weights'!AJ36*'Monthly Return'!AJ36</f>
        <v>3.6471473455364033E-4</v>
      </c>
      <c r="AK36" s="128">
        <f>'Drifted Weights'!AK36*'Monthly Return'!AK36</f>
        <v>3.5776518417108319E-3</v>
      </c>
      <c r="AL36" s="128">
        <f>'Drifted Weights'!AL36*'Monthly Return'!AL36</f>
        <v>2.8780958846121932E-3</v>
      </c>
      <c r="AM36" s="138">
        <f>'Drifted Weights'!AM36*'Monthly Return'!AM36</f>
        <v>5.2942384087257734E-3</v>
      </c>
      <c r="AN36" s="128">
        <f>'Drifted Weights'!AN36*'Monthly Return'!AN36</f>
        <v>2.9164408621836281E-3</v>
      </c>
      <c r="AO36" s="128">
        <f>'Drifted Weights'!AO36*'Monthly Return'!AO36</f>
        <v>7.7850038649351298E-4</v>
      </c>
      <c r="AP36" s="128">
        <f>'Drifted Weights'!AP36*'Monthly Return'!AP36</f>
        <v>-1.9773230512193062E-3</v>
      </c>
      <c r="AQ36" s="129">
        <f>'Drifted Weights'!AQ36*'Monthly Return'!AQ36</f>
        <v>1.4835848656826157E-3</v>
      </c>
      <c r="AR36" s="138">
        <f>'Drifted Weights'!AR36*'Monthly Return'!AR36</f>
        <v>3.3240010605984529E-3</v>
      </c>
      <c r="AS36" s="128">
        <f>'Drifted Weights'!AS36*'Monthly Return'!AS36</f>
        <v>-3.7551423721004671E-3</v>
      </c>
      <c r="AT36" s="128">
        <f>'Drifted Weights'!AT36*'Monthly Return'!AT36</f>
        <v>-1.4171860286968842E-3</v>
      </c>
      <c r="AU36" s="128">
        <f>'Drifted Weights'!AU36*'Monthly Return'!AU36</f>
        <v>-2.5857653568665349E-3</v>
      </c>
      <c r="AV36" s="128">
        <f>'Drifted Weights'!AV36*'Monthly Return'!AV36</f>
        <v>-5.3866348412405967E-3</v>
      </c>
      <c r="AW36" s="128">
        <f>'Drifted Weights'!AW36*'Monthly Return'!AW36</f>
        <v>2.0059880704856536E-3</v>
      </c>
      <c r="AX36" s="128">
        <f>'Drifted Weights'!AX36*'Monthly Return'!AX36</f>
        <v>1.0014459991535213E-3</v>
      </c>
      <c r="AY36" s="127">
        <f>'Drifted Weights'!AY36*'Monthly Return'!AY36</f>
        <v>2.0074116377146291E-3</v>
      </c>
      <c r="AZ36" s="128">
        <f>'Drifted Weights'!AZ36*'Monthly Return'!AZ36</f>
        <v>-1.7547424787788945E-3</v>
      </c>
      <c r="BA36" s="128">
        <f>'Drifted Weights'!BA36*'Monthly Return'!BA36</f>
        <v>-3.2860420683469369E-3</v>
      </c>
      <c r="BB36" s="128">
        <f>'Drifted Weights'!BB36*'Monthly Return'!BB36</f>
        <v>-1.1860078677148158E-3</v>
      </c>
      <c r="BC36" s="129">
        <f>'Drifted Weights'!BC36*'Monthly Return'!BC36</f>
        <v>4.0134360539356784E-3</v>
      </c>
      <c r="BD36" s="127">
        <f>'Drifted Weights'!BD36*'Monthly Return'!BD36</f>
        <v>1.1214244025504565E-3</v>
      </c>
      <c r="BE36" s="167" cm="1">
        <f t="array" ref="BE36">PRODUCT(1+C36:BD36)-1</f>
        <v>2.7047166719117666E-2</v>
      </c>
      <c r="BF36" s="164">
        <f t="shared" si="0"/>
        <v>5.5689960780021093E-2</v>
      </c>
    </row>
    <row r="37" spans="1:58">
      <c r="A37" s="115" t="s">
        <v>216</v>
      </c>
      <c r="B37" s="115" t="s">
        <v>217</v>
      </c>
      <c r="C37" s="138">
        <f>'Drifted Weights'!C37*'Monthly Return'!C37</f>
        <v>2.7677948338186551E-4</v>
      </c>
      <c r="D37" s="128">
        <f>'Drifted Weights'!D37*'Monthly Return'!D37</f>
        <v>4.8509083749045446E-4</v>
      </c>
      <c r="E37" s="128">
        <f>'Drifted Weights'!E37*'Monthly Return'!E37</f>
        <v>3.7221255328303227E-5</v>
      </c>
      <c r="F37" s="128">
        <f>'Drifted Weights'!F37*'Monthly Return'!F37</f>
        <v>-3.5938024993734645E-4</v>
      </c>
      <c r="G37" s="128">
        <f>'Drifted Weights'!G37*'Monthly Return'!G37</f>
        <v>-1.323578642478905E-5</v>
      </c>
      <c r="H37" s="138">
        <f>'Drifted Weights'!H37*'Monthly Return'!H37</f>
        <v>1.0493288106235561E-4</v>
      </c>
      <c r="I37" s="128">
        <f>'Drifted Weights'!I37*'Monthly Return'!I37</f>
        <v>-2.6938578559634597E-4</v>
      </c>
      <c r="J37" s="128">
        <f>'Drifted Weights'!J37*'Monthly Return'!J37</f>
        <v>6.0797590726556136E-4</v>
      </c>
      <c r="K37" s="128">
        <f>'Drifted Weights'!K37*'Monthly Return'!K37</f>
        <v>-7.3106984993811681E-5</v>
      </c>
      <c r="L37" s="128">
        <f>'Drifted Weights'!L37*'Monthly Return'!L37</f>
        <v>6.4704672242225383E-4</v>
      </c>
      <c r="M37" s="128">
        <f>'Drifted Weights'!M37*'Monthly Return'!M37</f>
        <v>-3.0535834368817423E-5</v>
      </c>
      <c r="N37" s="128">
        <f>'Drifted Weights'!N37*'Monthly Return'!N37</f>
        <v>8.0490888355169086E-5</v>
      </c>
      <c r="O37" s="138">
        <f>'Drifted Weights'!O37*'Monthly Return'!O37</f>
        <v>-5.2212979465809787E-4</v>
      </c>
      <c r="P37" s="128">
        <f>'Drifted Weights'!P37*'Monthly Return'!P37</f>
        <v>-8.5270274685234299E-4</v>
      </c>
      <c r="Q37" s="128">
        <f>'Drifted Weights'!Q37*'Monthly Return'!Q37</f>
        <v>9.1192606192521951E-5</v>
      </c>
      <c r="R37" s="128">
        <f>'Drifted Weights'!R37*'Monthly Return'!R37</f>
        <v>-5.6492785183625768E-4</v>
      </c>
      <c r="S37" s="129">
        <f>'Drifted Weights'!S37*'Monthly Return'!S37</f>
        <v>3.2708784892994646E-4</v>
      </c>
      <c r="T37" s="138">
        <f>'Drifted Weights'!T37*'Monthly Return'!T37</f>
        <v>-1.0280380811326434E-3</v>
      </c>
      <c r="U37" s="128">
        <f>'Drifted Weights'!U37*'Monthly Return'!U37</f>
        <v>8.3953924515115094E-4</v>
      </c>
      <c r="V37" s="128">
        <f>'Drifted Weights'!V37*'Monthly Return'!V37</f>
        <v>-4.054531303707498E-4</v>
      </c>
      <c r="W37" s="128">
        <f>'Drifted Weights'!W37*'Monthly Return'!W37</f>
        <v>-4.099706440036938E-4</v>
      </c>
      <c r="X37" s="128">
        <f>'Drifted Weights'!X37*'Monthly Return'!X37</f>
        <v>5.2031324993708004E-4</v>
      </c>
      <c r="Y37" s="128">
        <f>'Drifted Weights'!Y37*'Monthly Return'!Y37</f>
        <v>1.3242843114384083E-3</v>
      </c>
      <c r="Z37" s="138">
        <f>'Drifted Weights'!Z37*'Monthly Return'!Z37</f>
        <v>-4.9301173744797271E-4</v>
      </c>
      <c r="AA37" s="128">
        <f>'Drifted Weights'!AA37*'Monthly Return'!AA37</f>
        <v>8.1665155261572407E-4</v>
      </c>
      <c r="AB37" s="128">
        <f>'Drifted Weights'!AB37*'Monthly Return'!AB37</f>
        <v>1.0483654551370482E-4</v>
      </c>
      <c r="AC37" s="128">
        <f>'Drifted Weights'!AC37*'Monthly Return'!AC37</f>
        <v>6.1687866404619028E-4</v>
      </c>
      <c r="AD37" s="128">
        <f>'Drifted Weights'!AD37*'Monthly Return'!AD37</f>
        <v>-6.1552591650420652E-4</v>
      </c>
      <c r="AE37" s="129">
        <f>'Drifted Weights'!AE37*'Monthly Return'!AE37</f>
        <v>2.6204914922036126E-4</v>
      </c>
      <c r="AF37" s="138">
        <f>'Drifted Weights'!AF37*'Monthly Return'!AF37</f>
        <v>4.2936304473340675E-4</v>
      </c>
      <c r="AG37" s="128">
        <f>'Drifted Weights'!AG37*'Monthly Return'!AG37</f>
        <v>2.8624631447357352E-4</v>
      </c>
      <c r="AH37" s="128">
        <f>'Drifted Weights'!AH37*'Monthly Return'!AH37</f>
        <v>-8.4667539311803082E-4</v>
      </c>
      <c r="AI37" s="128">
        <f>'Drifted Weights'!AI37*'Monthly Return'!AI37</f>
        <v>-2.5629143182787057E-4</v>
      </c>
      <c r="AJ37" s="128">
        <f>'Drifted Weights'!AJ37*'Monthly Return'!AJ37</f>
        <v>-5.7537789506434747E-4</v>
      </c>
      <c r="AK37" s="128">
        <f>'Drifted Weights'!AK37*'Monthly Return'!AK37</f>
        <v>1.4276479573073432E-3</v>
      </c>
      <c r="AL37" s="128">
        <f>'Drifted Weights'!AL37*'Monthly Return'!AL37</f>
        <v>2.5673804609463349E-4</v>
      </c>
      <c r="AM37" s="138">
        <f>'Drifted Weights'!AM37*'Monthly Return'!AM37</f>
        <v>-5.6724586429360345E-4</v>
      </c>
      <c r="AN37" s="128">
        <f>'Drifted Weights'!AN37*'Monthly Return'!AN37</f>
        <v>-1.5088944111964488E-6</v>
      </c>
      <c r="AO37" s="128">
        <f>'Drifted Weights'!AO37*'Monthly Return'!AO37</f>
        <v>-2.6337971221614018E-4</v>
      </c>
      <c r="AP37" s="128">
        <f>'Drifted Weights'!AP37*'Monthly Return'!AP37</f>
        <v>1.6569710209456227E-4</v>
      </c>
      <c r="AQ37" s="129">
        <f>'Drifted Weights'!AQ37*'Monthly Return'!AQ37</f>
        <v>6.4752374577924771E-4</v>
      </c>
      <c r="AR37" s="138">
        <f>'Drifted Weights'!AR37*'Monthly Return'!AR37</f>
        <v>-3.7512237674465287E-4</v>
      </c>
      <c r="AS37" s="128">
        <f>'Drifted Weights'!AS37*'Monthly Return'!AS37</f>
        <v>-3.0338083407291459E-4</v>
      </c>
      <c r="AT37" s="128">
        <f>'Drifted Weights'!AT37*'Monthly Return'!AT37</f>
        <v>1.2002782260935614E-4</v>
      </c>
      <c r="AU37" s="128">
        <f>'Drifted Weights'!AU37*'Monthly Return'!AU37</f>
        <v>-2.1816435940080764E-4</v>
      </c>
      <c r="AV37" s="128">
        <f>'Drifted Weights'!AV37*'Monthly Return'!AV37</f>
        <v>-3.5875111339363539E-4</v>
      </c>
      <c r="AW37" s="128">
        <f>'Drifted Weights'!AW37*'Monthly Return'!AW37</f>
        <v>2.5074860662278279E-4</v>
      </c>
      <c r="AX37" s="128">
        <f>'Drifted Weights'!AX37*'Monthly Return'!AX37</f>
        <v>1.1109250413169255E-4</v>
      </c>
      <c r="AY37" s="127">
        <f>'Drifted Weights'!AY37*'Monthly Return'!AY37</f>
        <v>1.774227457576061E-5</v>
      </c>
      <c r="AZ37" s="128">
        <f>'Drifted Weights'!AZ37*'Monthly Return'!AZ37</f>
        <v>5.9875187489672442E-4</v>
      </c>
      <c r="BA37" s="128">
        <f>'Drifted Weights'!BA37*'Monthly Return'!BA37</f>
        <v>-6.0564698660642974E-4</v>
      </c>
      <c r="BB37" s="128">
        <f>'Drifted Weights'!BB37*'Monthly Return'!BB37</f>
        <v>-2.7999328969040732E-4</v>
      </c>
      <c r="BC37" s="129">
        <f>'Drifted Weights'!BC37*'Monthly Return'!BC37</f>
        <v>8.7412903277484606E-4</v>
      </c>
      <c r="BD37" s="127">
        <f>'Drifted Weights'!BD37*'Monthly Return'!BD37</f>
        <v>2.7627256125112949E-4</v>
      </c>
      <c r="BE37" s="167" cm="1">
        <f t="array" ref="BE37">PRODUCT(1+C37:BD37)-1</f>
        <v>2.3105290434946024E-3</v>
      </c>
      <c r="BF37" s="164">
        <f t="shared" si="0"/>
        <v>9.8272220379677401E-3</v>
      </c>
    </row>
    <row r="38" spans="1:58">
      <c r="A38" s="115" t="s">
        <v>25</v>
      </c>
      <c r="B38" s="115" t="s">
        <v>26</v>
      </c>
      <c r="C38" s="138">
        <f>'Drifted Weights'!C38*'Monthly Return'!C38</f>
        <v>-7.5320815342905896E-4</v>
      </c>
      <c r="D38" s="128">
        <f>'Drifted Weights'!D38*'Monthly Return'!D38</f>
        <v>-7.8133107628842774E-4</v>
      </c>
      <c r="E38" s="128">
        <f>'Drifted Weights'!E38*'Monthly Return'!E38</f>
        <v>6.1841967409551068E-4</v>
      </c>
      <c r="F38" s="128">
        <f>'Drifted Weights'!F38*'Monthly Return'!F38</f>
        <v>3.714021898897591E-3</v>
      </c>
      <c r="G38" s="128">
        <f>'Drifted Weights'!G38*'Monthly Return'!G38</f>
        <v>-5.5089750220938284E-5</v>
      </c>
      <c r="H38" s="138">
        <f>'Drifted Weights'!H38*'Monthly Return'!H38</f>
        <v>1.2982930013053515E-3</v>
      </c>
      <c r="I38" s="128">
        <f>'Drifted Weights'!I38*'Monthly Return'!I38</f>
        <v>5.5004017545472455E-4</v>
      </c>
      <c r="J38" s="128">
        <f>'Drifted Weights'!J38*'Monthly Return'!J38</f>
        <v>1.7583287417637739E-3</v>
      </c>
      <c r="K38" s="128">
        <f>'Drifted Weights'!K38*'Monthly Return'!K38</f>
        <v>-2.6349496560628986E-3</v>
      </c>
      <c r="L38" s="128">
        <f>'Drifted Weights'!L38*'Monthly Return'!L38</f>
        <v>2.4020462846330356E-3</v>
      </c>
      <c r="M38" s="128">
        <f>'Drifted Weights'!M38*'Monthly Return'!M38</f>
        <v>-3.1047345595015051E-3</v>
      </c>
      <c r="N38" s="128">
        <f>'Drifted Weights'!N38*'Monthly Return'!N38</f>
        <v>3.7869760084948715E-3</v>
      </c>
      <c r="O38" s="138">
        <f>'Drifted Weights'!O38*'Monthly Return'!O38</f>
        <v>-3.6867556983632885E-3</v>
      </c>
      <c r="P38" s="128">
        <f>'Drifted Weights'!P38*'Monthly Return'!P38</f>
        <v>-3.2472239669641841E-3</v>
      </c>
      <c r="Q38" s="128">
        <f>'Drifted Weights'!Q38*'Monthly Return'!Q38</f>
        <v>7.8109228867873757E-5</v>
      </c>
      <c r="R38" s="128">
        <f>'Drifted Weights'!R38*'Monthly Return'!R38</f>
        <v>-1.5706934633425271E-3</v>
      </c>
      <c r="S38" s="129">
        <f>'Drifted Weights'!S38*'Monthly Return'!S38</f>
        <v>-1.2194001582122537E-4</v>
      </c>
      <c r="T38" s="138">
        <f>'Drifted Weights'!T38*'Monthly Return'!T38</f>
        <v>-2.4016768751882714E-3</v>
      </c>
      <c r="U38" s="128">
        <f>'Drifted Weights'!U38*'Monthly Return'!U38</f>
        <v>1.9522615895601484E-3</v>
      </c>
      <c r="V38" s="128">
        <f>'Drifted Weights'!V38*'Monthly Return'!V38</f>
        <v>-2.1080112490666431E-3</v>
      </c>
      <c r="W38" s="128">
        <f>'Drifted Weights'!W38*'Monthly Return'!W38</f>
        <v>-8.8913492491310181E-4</v>
      </c>
      <c r="X38" s="128">
        <f>'Drifted Weights'!X38*'Monthly Return'!X38</f>
        <v>6.3253154811127301E-3</v>
      </c>
      <c r="Y38" s="128">
        <f>'Drifted Weights'!Y38*'Monthly Return'!Y38</f>
        <v>2.9702216239453718E-3</v>
      </c>
      <c r="Z38" s="138">
        <f>'Drifted Weights'!Z38*'Monthly Return'!Z38</f>
        <v>-2.9345366645733731E-3</v>
      </c>
      <c r="AA38" s="128">
        <f>'Drifted Weights'!AA38*'Monthly Return'!AA38</f>
        <v>4.1657696555879092E-3</v>
      </c>
      <c r="AB38" s="128">
        <f>'Drifted Weights'!AB38*'Monthly Return'!AB38</f>
        <v>-3.2434202748679212E-4</v>
      </c>
      <c r="AC38" s="128">
        <f>'Drifted Weights'!AC38*'Monthly Return'!AC38</f>
        <v>2.7427390494251329E-3</v>
      </c>
      <c r="AD38" s="128">
        <f>'Drifted Weights'!AD38*'Monthly Return'!AD38</f>
        <v>1.934400831177371E-3</v>
      </c>
      <c r="AE38" s="129">
        <f>'Drifted Weights'!AE38*'Monthly Return'!AE38</f>
        <v>3.4917607050268716E-4</v>
      </c>
      <c r="AF38" s="138">
        <f>'Drifted Weights'!AF38*'Monthly Return'!AF38</f>
        <v>9.2829601365598932E-4</v>
      </c>
      <c r="AG38" s="128">
        <f>'Drifted Weights'!AG38*'Monthly Return'!AG38</f>
        <v>-3.4379805307321545E-4</v>
      </c>
      <c r="AH38" s="128">
        <f>'Drifted Weights'!AH38*'Monthly Return'!AH38</f>
        <v>1.3116444112825972E-3</v>
      </c>
      <c r="AI38" s="128">
        <f>'Drifted Weights'!AI38*'Monthly Return'!AI38</f>
        <v>-1.832970566373151E-3</v>
      </c>
      <c r="AJ38" s="128">
        <f>'Drifted Weights'!AJ38*'Monthly Return'!AJ38</f>
        <v>1.3039996322919238E-3</v>
      </c>
      <c r="AK38" s="128">
        <f>'Drifted Weights'!AK38*'Monthly Return'!AK38</f>
        <v>5.6477669364592836E-3</v>
      </c>
      <c r="AL38" s="128">
        <f>'Drifted Weights'!AL38*'Monthly Return'!AL38</f>
        <v>-1.4761897683043545E-3</v>
      </c>
      <c r="AM38" s="138">
        <f>'Drifted Weights'!AM38*'Monthly Return'!AM38</f>
        <v>4.8595140074304639E-3</v>
      </c>
      <c r="AN38" s="128">
        <f>'Drifted Weights'!AN38*'Monthly Return'!AN38</f>
        <v>2.8265568163476596E-3</v>
      </c>
      <c r="AO38" s="128">
        <f>'Drifted Weights'!AO38*'Monthly Return'!AO38</f>
        <v>1.3792712446972701E-3</v>
      </c>
      <c r="AP38" s="128">
        <f>'Drifted Weights'!AP38*'Monthly Return'!AP38</f>
        <v>-1.9676519362551285E-3</v>
      </c>
      <c r="AQ38" s="129">
        <f>'Drifted Weights'!AQ38*'Monthly Return'!AQ38</f>
        <v>8.3602978719119194E-5</v>
      </c>
      <c r="AR38" s="138">
        <f>'Drifted Weights'!AR38*'Monthly Return'!AR38</f>
        <v>4.086484586805903E-3</v>
      </c>
      <c r="AS38" s="128">
        <f>'Drifted Weights'!AS38*'Monthly Return'!AS38</f>
        <v>1.1212807613744625E-3</v>
      </c>
      <c r="AT38" s="128">
        <f>'Drifted Weights'!AT38*'Monthly Return'!AT38</f>
        <v>5.6614740599796542E-4</v>
      </c>
      <c r="AU38" s="128">
        <f>'Drifted Weights'!AU38*'Monthly Return'!AU38</f>
        <v>1.3297438056712803E-3</v>
      </c>
      <c r="AV38" s="128">
        <f>'Drifted Weights'!AV38*'Monthly Return'!AV38</f>
        <v>1.4650449054766392E-3</v>
      </c>
      <c r="AW38" s="128">
        <f>'Drifted Weights'!AW38*'Monthly Return'!AW38</f>
        <v>1.6752272935690513E-3</v>
      </c>
      <c r="AX38" s="128">
        <f>'Drifted Weights'!AX38*'Monthly Return'!AX38</f>
        <v>1.8379355264704774E-3</v>
      </c>
      <c r="AY38" s="127">
        <f>'Drifted Weights'!AY38*'Monthly Return'!AY38</f>
        <v>4.258268902500249E-3</v>
      </c>
      <c r="AZ38" s="128">
        <f>'Drifted Weights'!AZ38*'Monthly Return'!AZ38</f>
        <v>-1.9067640068973969E-4</v>
      </c>
      <c r="BA38" s="128">
        <f>'Drifted Weights'!BA38*'Monthly Return'!BA38</f>
        <v>-2.1700826459603367E-3</v>
      </c>
      <c r="BB38" s="128">
        <f>'Drifted Weights'!BB38*'Monthly Return'!BB38</f>
        <v>1.4928285849226232E-3</v>
      </c>
      <c r="BC38" s="129">
        <f>'Drifted Weights'!BC38*'Monthly Return'!BC38</f>
        <v>1.4891425918227975E-3</v>
      </c>
      <c r="BD38" s="127">
        <f>'Drifted Weights'!BD38*'Monthly Return'!BD38</f>
        <v>-1.0670448840245002E-3</v>
      </c>
      <c r="BE38" s="167" cm="1">
        <f t="array" ref="BE38">PRODUCT(1+C38:BD38)-1</f>
        <v>3.9236841465470684E-2</v>
      </c>
      <c r="BF38" s="164">
        <f t="shared" si="0"/>
        <v>4.1174749935649645E-2</v>
      </c>
    </row>
    <row r="39" spans="1:58">
      <c r="A39" s="115" t="s">
        <v>222</v>
      </c>
      <c r="B39" s="115" t="s">
        <v>223</v>
      </c>
      <c r="C39" s="138">
        <f>'Drifted Weights'!C39*'Monthly Return'!C39</f>
        <v>2.5550294669684148E-3</v>
      </c>
      <c r="D39" s="128">
        <f>'Drifted Weights'!D39*'Monthly Return'!D39</f>
        <v>2.2534321826746368E-3</v>
      </c>
      <c r="E39" s="128">
        <f>'Drifted Weights'!E39*'Monthly Return'!E39</f>
        <v>3.4953794784401259E-3</v>
      </c>
      <c r="F39" s="128">
        <f>'Drifted Weights'!F39*'Monthly Return'!F39</f>
        <v>1.1229414558438374E-3</v>
      </c>
      <c r="G39" s="128">
        <f>'Drifted Weights'!G39*'Monthly Return'!G39</f>
        <v>1.20165084776277E-3</v>
      </c>
      <c r="H39" s="138">
        <f>'Drifted Weights'!H39*'Monthly Return'!H39</f>
        <v>3.5150994727359183E-4</v>
      </c>
      <c r="I39" s="128">
        <f>'Drifted Weights'!I39*'Monthly Return'!I39</f>
        <v>2.2902601434612009E-3</v>
      </c>
      <c r="J39" s="128">
        <f>'Drifted Weights'!J39*'Monthly Return'!J39</f>
        <v>5.1589787695032092E-4</v>
      </c>
      <c r="K39" s="128">
        <f>'Drifted Weights'!K39*'Monthly Return'!K39</f>
        <v>-1.3813427865172205E-3</v>
      </c>
      <c r="L39" s="128">
        <f>'Drifted Weights'!L39*'Monthly Return'!L39</f>
        <v>6.3397455817752486E-4</v>
      </c>
      <c r="M39" s="128">
        <f>'Drifted Weights'!M39*'Monthly Return'!M39</f>
        <v>-1.5011612287997318E-3</v>
      </c>
      <c r="N39" s="128">
        <f>'Drifted Weights'!N39*'Monthly Return'!N39</f>
        <v>2.9209584501548075E-3</v>
      </c>
      <c r="O39" s="138">
        <f>'Drifted Weights'!O39*'Monthly Return'!O39</f>
        <v>-9.603222973612926E-4</v>
      </c>
      <c r="P39" s="128">
        <f>'Drifted Weights'!P39*'Monthly Return'!P39</f>
        <v>-1.7000995984646162E-3</v>
      </c>
      <c r="Q39" s="128">
        <f>'Drifted Weights'!Q39*'Monthly Return'!Q39</f>
        <v>-8.5293253867395845E-4</v>
      </c>
      <c r="R39" s="128">
        <f>'Drifted Weights'!R39*'Monthly Return'!R39</f>
        <v>1.0321066692499565E-3</v>
      </c>
      <c r="S39" s="129">
        <f>'Drifted Weights'!S39*'Monthly Return'!S39</f>
        <v>-6.0037154595821423E-4</v>
      </c>
      <c r="T39" s="138">
        <f>'Drifted Weights'!T39*'Monthly Return'!T39</f>
        <v>-6.8754705965546259E-3</v>
      </c>
      <c r="U39" s="128">
        <f>'Drifted Weights'!U39*'Monthly Return'!U39</f>
        <v>3.1909488984000495E-3</v>
      </c>
      <c r="V39" s="128">
        <f>'Drifted Weights'!V39*'Monthly Return'!V39</f>
        <v>-2.8552243179685902E-3</v>
      </c>
      <c r="W39" s="128">
        <f>'Drifted Weights'!W39*'Monthly Return'!W39</f>
        <v>-2.3583520624551463E-3</v>
      </c>
      <c r="X39" s="128">
        <f>'Drifted Weights'!X39*'Monthly Return'!X39</f>
        <v>3.4280113326914637E-3</v>
      </c>
      <c r="Y39" s="128">
        <f>'Drifted Weights'!Y39*'Monthly Return'!Y39</f>
        <v>1.4570649370952492E-3</v>
      </c>
      <c r="Z39" s="138">
        <f>'Drifted Weights'!Z39*'Monthly Return'!Z39</f>
        <v>1.1176628614880863E-3</v>
      </c>
      <c r="AA39" s="128">
        <f>'Drifted Weights'!AA39*'Monthly Return'!AA39</f>
        <v>4.0453161018563491E-3</v>
      </c>
      <c r="AB39" s="128">
        <f>'Drifted Weights'!AB39*'Monthly Return'!AB39</f>
        <v>1.8239137679281639E-3</v>
      </c>
      <c r="AC39" s="128">
        <f>'Drifted Weights'!AC39*'Monthly Return'!AC39</f>
        <v>-1.919967578754725E-3</v>
      </c>
      <c r="AD39" s="128">
        <f>'Drifted Weights'!AD39*'Monthly Return'!AD39</f>
        <v>5.2691366308645825E-5</v>
      </c>
      <c r="AE39" s="129">
        <f>'Drifted Weights'!AE39*'Monthly Return'!AE39</f>
        <v>-3.1667006030657431E-4</v>
      </c>
      <c r="AF39" s="138">
        <f>'Drifted Weights'!AF39*'Monthly Return'!AF39</f>
        <v>2.0305184729323693E-3</v>
      </c>
      <c r="AG39" s="128">
        <f>'Drifted Weights'!AG39*'Monthly Return'!AG39</f>
        <v>2.7464272213746925E-3</v>
      </c>
      <c r="AH39" s="128">
        <f>'Drifted Weights'!AH39*'Monthly Return'!AH39</f>
        <v>-5.7930935395148636E-4</v>
      </c>
      <c r="AI39" s="128">
        <f>'Drifted Weights'!AI39*'Monthly Return'!AI39</f>
        <v>-1.5278567023461315E-3</v>
      </c>
      <c r="AJ39" s="128">
        <f>'Drifted Weights'!AJ39*'Monthly Return'!AJ39</f>
        <v>-2.6877843265523684E-3</v>
      </c>
      <c r="AK39" s="128">
        <f>'Drifted Weights'!AK39*'Monthly Return'!AK39</f>
        <v>4.7152892244236621E-3</v>
      </c>
      <c r="AL39" s="128">
        <f>'Drifted Weights'!AL39*'Monthly Return'!AL39</f>
        <v>2.9416980299831522E-3</v>
      </c>
      <c r="AM39" s="138">
        <f>'Drifted Weights'!AM39*'Monthly Return'!AM39</f>
        <v>-3.2922491736301344E-4</v>
      </c>
      <c r="AN39" s="128">
        <f>'Drifted Weights'!AN39*'Monthly Return'!AN39</f>
        <v>2.2084620762443468E-3</v>
      </c>
      <c r="AO39" s="128">
        <f>'Drifted Weights'!AO39*'Monthly Return'!AO39</f>
        <v>2.7463058564178744E-4</v>
      </c>
      <c r="AP39" s="128">
        <f>'Drifted Weights'!AP39*'Monthly Return'!AP39</f>
        <v>9.8942314857190035E-4</v>
      </c>
      <c r="AQ39" s="129">
        <f>'Drifted Weights'!AQ39*'Monthly Return'!AQ39</f>
        <v>2.181421507386721E-3</v>
      </c>
      <c r="AR39" s="138">
        <f>'Drifted Weights'!AR39*'Monthly Return'!AR39</f>
        <v>-2.6438082834161531E-3</v>
      </c>
      <c r="AS39" s="128">
        <f>'Drifted Weights'!AS39*'Monthly Return'!AS39</f>
        <v>2.6090257144006663E-3</v>
      </c>
      <c r="AT39" s="128">
        <f>'Drifted Weights'!AT39*'Monthly Return'!AT39</f>
        <v>-1.2144931183270906E-4</v>
      </c>
      <c r="AU39" s="128">
        <f>'Drifted Weights'!AU39*'Monthly Return'!AU39</f>
        <v>9.0008498342087999E-4</v>
      </c>
      <c r="AV39" s="128">
        <f>'Drifted Weights'!AV39*'Monthly Return'!AV39</f>
        <v>4.2764937200046439E-4</v>
      </c>
      <c r="AW39" s="128">
        <f>'Drifted Weights'!AW39*'Monthly Return'!AW39</f>
        <v>1.1458766055852769E-3</v>
      </c>
      <c r="AX39" s="128">
        <f>'Drifted Weights'!AX39*'Monthly Return'!AX39</f>
        <v>-2.0264170590328804E-4</v>
      </c>
      <c r="AY39" s="127">
        <f>'Drifted Weights'!AY39*'Monthly Return'!AY39</f>
        <v>1.5239936391570558E-3</v>
      </c>
      <c r="AZ39" s="128">
        <f>'Drifted Weights'!AZ39*'Monthly Return'!AZ39</f>
        <v>1.7346064999592807E-3</v>
      </c>
      <c r="BA39" s="128">
        <f>'Drifted Weights'!BA39*'Monthly Return'!BA39</f>
        <v>-1.3659216170321161E-3</v>
      </c>
      <c r="BB39" s="128">
        <f>'Drifted Weights'!BB39*'Monthly Return'!BB39</f>
        <v>1.1714199381126771E-3</v>
      </c>
      <c r="BC39" s="129">
        <f>'Drifted Weights'!BC39*'Monthly Return'!BC39</f>
        <v>9.7233240444704325E-4</v>
      </c>
      <c r="BD39" s="127">
        <f>'Drifted Weights'!BD39*'Monthly Return'!BD39</f>
        <v>2.1662142305789675E-4</v>
      </c>
      <c r="BE39" s="167" cm="1">
        <f t="array" ref="BE39">PRODUCT(1+C39:BD39)-1</f>
        <v>3.1870684823989581E-2</v>
      </c>
      <c r="BF39" s="164">
        <f t="shared" si="0"/>
        <v>4.4990306347103506E-2</v>
      </c>
    </row>
    <row r="40" spans="1:58">
      <c r="A40" s="115" t="s">
        <v>225</v>
      </c>
      <c r="B40" s="115" t="s">
        <v>226</v>
      </c>
      <c r="C40" s="139">
        <f>'Drifted Weights'!C40*'Monthly Return'!C40</f>
        <v>-2.8439495818946873E-4</v>
      </c>
      <c r="D40" s="131">
        <f>'Drifted Weights'!D40*'Monthly Return'!D40</f>
        <v>1.3008104491532137E-3</v>
      </c>
      <c r="E40" s="131">
        <f>'Drifted Weights'!E40*'Monthly Return'!E40</f>
        <v>9.2240568412152836E-4</v>
      </c>
      <c r="F40" s="131">
        <f>'Drifted Weights'!F40*'Monthly Return'!F40</f>
        <v>-1.0438280416246895E-3</v>
      </c>
      <c r="G40" s="131">
        <f>'Drifted Weights'!G40*'Monthly Return'!G40</f>
        <v>-1.2838923746385012E-4</v>
      </c>
      <c r="H40" s="139">
        <f>'Drifted Weights'!H40*'Monthly Return'!H40</f>
        <v>-6.8253946282576154E-5</v>
      </c>
      <c r="I40" s="131">
        <f>'Drifted Weights'!I40*'Monthly Return'!I40</f>
        <v>-6.869239116400078E-5</v>
      </c>
      <c r="J40" s="131">
        <f>'Drifted Weights'!J40*'Monthly Return'!J40</f>
        <v>-2.2004660446969459E-4</v>
      </c>
      <c r="K40" s="131">
        <f>'Drifted Weights'!K40*'Monthly Return'!K40</f>
        <v>1.028687199826702E-4</v>
      </c>
      <c r="L40" s="131">
        <f>'Drifted Weights'!L40*'Monthly Return'!L40</f>
        <v>-1.1432209937923951E-3</v>
      </c>
      <c r="M40" s="131">
        <f>'Drifted Weights'!M40*'Monthly Return'!M40</f>
        <v>-1.3994246787904629E-3</v>
      </c>
      <c r="N40" s="131">
        <f>'Drifted Weights'!N40*'Monthly Return'!N40</f>
        <v>1.4457418329919497E-3</v>
      </c>
      <c r="O40" s="139">
        <f>'Drifted Weights'!O40*'Monthly Return'!O40</f>
        <v>1.9214734291612592E-3</v>
      </c>
      <c r="P40" s="131">
        <f>'Drifted Weights'!P40*'Monthly Return'!P40</f>
        <v>-2.5787067576844595E-3</v>
      </c>
      <c r="Q40" s="131">
        <f>'Drifted Weights'!Q40*'Monthly Return'!Q40</f>
        <v>-2.7412601012615002E-3</v>
      </c>
      <c r="R40" s="131">
        <f>'Drifted Weights'!R40*'Monthly Return'!R40</f>
        <v>-5.3784912046332754E-4</v>
      </c>
      <c r="S40" s="132">
        <f>'Drifted Weights'!S40*'Monthly Return'!S40</f>
        <v>3.6169143539862295E-4</v>
      </c>
      <c r="T40" s="139">
        <f>'Drifted Weights'!T40*'Monthly Return'!T40</f>
        <v>-3.9374036847564034E-3</v>
      </c>
      <c r="U40" s="131">
        <f>'Drifted Weights'!U40*'Monthly Return'!U40</f>
        <v>1.0429045709049532E-3</v>
      </c>
      <c r="V40" s="131">
        <f>'Drifted Weights'!V40*'Monthly Return'!V40</f>
        <v>-6.1487497733356484E-4</v>
      </c>
      <c r="W40" s="131">
        <f>'Drifted Weights'!W40*'Monthly Return'!W40</f>
        <v>-1.2839985709919002E-3</v>
      </c>
      <c r="X40" s="131">
        <f>'Drifted Weights'!X40*'Monthly Return'!X40</f>
        <v>3.2406935240430891E-3</v>
      </c>
      <c r="Y40" s="131">
        <f>'Drifted Weights'!Y40*'Monthly Return'!Y40</f>
        <v>1.3043590667366071E-3</v>
      </c>
      <c r="Z40" s="139">
        <f>'Drifted Weights'!Z40*'Monthly Return'!Z40</f>
        <v>-8.3555363382228475E-4</v>
      </c>
      <c r="AA40" s="131">
        <f>'Drifted Weights'!AA40*'Monthly Return'!AA40</f>
        <v>2.6792947574684253E-3</v>
      </c>
      <c r="AB40" s="131">
        <f>'Drifted Weights'!AB40*'Monthly Return'!AB40</f>
        <v>-1.4589465789179403E-3</v>
      </c>
      <c r="AC40" s="131">
        <f>'Drifted Weights'!AC40*'Monthly Return'!AC40</f>
        <v>-4.8867250635949723E-5</v>
      </c>
      <c r="AD40" s="131">
        <f>'Drifted Weights'!AD40*'Monthly Return'!AD40</f>
        <v>-6.533463298166658E-4</v>
      </c>
      <c r="AE40" s="132">
        <f>'Drifted Weights'!AE40*'Monthly Return'!AE40</f>
        <v>-1.0493739126010921E-3</v>
      </c>
      <c r="AF40" s="139">
        <f>'Drifted Weights'!AF40*'Monthly Return'!AF40</f>
        <v>2.5609636717305675E-5</v>
      </c>
      <c r="AG40" s="131">
        <f>'Drifted Weights'!AG40*'Monthly Return'!AG40</f>
        <v>1.9771354049401783E-3</v>
      </c>
      <c r="AH40" s="131">
        <f>'Drifted Weights'!AH40*'Monthly Return'!AH40</f>
        <v>-8.3639229994369915E-4</v>
      </c>
      <c r="AI40" s="131">
        <f>'Drifted Weights'!AI40*'Monthly Return'!AI40</f>
        <v>-1.7450800396619154E-3</v>
      </c>
      <c r="AJ40" s="131">
        <f>'Drifted Weights'!AJ40*'Monthly Return'!AJ40</f>
        <v>2.8643209810201234E-4</v>
      </c>
      <c r="AK40" s="131">
        <f>'Drifted Weights'!AK40*'Monthly Return'!AK40</f>
        <v>-4.2130793245179004E-4</v>
      </c>
      <c r="AL40" s="131">
        <f>'Drifted Weights'!AL40*'Monthly Return'!AL40</f>
        <v>2.7268193487937336E-3</v>
      </c>
      <c r="AM40" s="139">
        <f>'Drifted Weights'!AM40*'Monthly Return'!AM40</f>
        <v>-1.8315228685125327E-3</v>
      </c>
      <c r="AN40" s="131">
        <f>'Drifted Weights'!AN40*'Monthly Return'!AN40</f>
        <v>1.225640228131252E-3</v>
      </c>
      <c r="AO40" s="131">
        <f>'Drifted Weights'!AO40*'Monthly Return'!AO40</f>
        <v>2.5434361001163341E-3</v>
      </c>
      <c r="AP40" s="131">
        <f>'Drifted Weights'!AP40*'Monthly Return'!AP40</f>
        <v>-1.4106992121201776E-3</v>
      </c>
      <c r="AQ40" s="132">
        <f>'Drifted Weights'!AQ40*'Monthly Return'!AQ40</f>
        <v>-3.1442276531712827E-4</v>
      </c>
      <c r="AR40" s="139">
        <f>'Drifted Weights'!AR40*'Monthly Return'!AR40</f>
        <v>-1.3777329055706792E-3</v>
      </c>
      <c r="AS40" s="131">
        <f>'Drifted Weights'!AS40*'Monthly Return'!AS40</f>
        <v>-9.8470874725723845E-4</v>
      </c>
      <c r="AT40" s="131">
        <f>'Drifted Weights'!AT40*'Monthly Return'!AT40</f>
        <v>1.3052771534360127E-3</v>
      </c>
      <c r="AU40" s="131">
        <f>'Drifted Weights'!AU40*'Monthly Return'!AU40</f>
        <v>7.605991718347407E-4</v>
      </c>
      <c r="AV40" s="131">
        <f>'Drifted Weights'!AV40*'Monthly Return'!AV40</f>
        <v>-1.279399192178676E-3</v>
      </c>
      <c r="AW40" s="131">
        <f>'Drifted Weights'!AW40*'Monthly Return'!AW40</f>
        <v>-1.0560822276599162E-3</v>
      </c>
      <c r="AX40" s="131">
        <f>'Drifted Weights'!AX40*'Monthly Return'!AX40</f>
        <v>1.9169292492078713E-5</v>
      </c>
      <c r="AY40" s="130">
        <f>'Drifted Weights'!AY40*'Monthly Return'!AY40</f>
        <v>2.0213359574429062E-3</v>
      </c>
      <c r="AZ40" s="131">
        <f>'Drifted Weights'!AZ40*'Monthly Return'!AZ40</f>
        <v>1.096490702230936E-3</v>
      </c>
      <c r="BA40" s="131">
        <f>'Drifted Weights'!BA40*'Monthly Return'!BA40</f>
        <v>-1.3539251197399401E-3</v>
      </c>
      <c r="BB40" s="131">
        <f>'Drifted Weights'!BB40*'Monthly Return'!BB40</f>
        <v>-5.9143930590310105E-4</v>
      </c>
      <c r="BC40" s="132">
        <f>'Drifted Weights'!BC40*'Monthly Return'!BC40</f>
        <v>-1.0474910892867653E-3</v>
      </c>
      <c r="BD40" s="130">
        <f>'Drifted Weights'!BD40*'Monthly Return'!BD40</f>
        <v>-2.6338940308384787E-4</v>
      </c>
      <c r="BE40" s="167" cm="1">
        <f t="array" ref="BE40">PRODUCT(1+C40:BD40)-1</f>
        <v>-6.3372198353798259E-3</v>
      </c>
      <c r="BF40" s="164">
        <f t="shared" si="0"/>
        <v>2.3124404523408242E-2</v>
      </c>
    </row>
    <row r="41" spans="1:58">
      <c r="A41" s="115" t="s">
        <v>230</v>
      </c>
      <c r="B41" s="115" t="s">
        <v>231</v>
      </c>
      <c r="C41" s="138">
        <f>'Drifted Weights'!C41*'Monthly Return'!C41</f>
        <v>1.0512756908381887E-3</v>
      </c>
      <c r="D41" s="128">
        <f>'Drifted Weights'!D41*'Monthly Return'!D41</f>
        <v>3.3340442013764311E-3</v>
      </c>
      <c r="E41" s="128">
        <f>'Drifted Weights'!E41*'Monthly Return'!E41</f>
        <v>-6.6943309694311007E-5</v>
      </c>
      <c r="F41" s="128">
        <f>'Drifted Weights'!F41*'Monthly Return'!F41</f>
        <v>2.3780352725042333E-4</v>
      </c>
      <c r="G41" s="128">
        <f>'Drifted Weights'!G41*'Monthly Return'!G41</f>
        <v>1.5784125751173933E-3</v>
      </c>
      <c r="H41" s="138">
        <f>'Drifted Weights'!H41*'Monthly Return'!H41</f>
        <v>-5.585110115462334E-4</v>
      </c>
      <c r="I41" s="128">
        <f>'Drifted Weights'!I41*'Monthly Return'!I41</f>
        <v>7.8668372327265915E-4</v>
      </c>
      <c r="J41" s="128">
        <f>'Drifted Weights'!J41*'Monthly Return'!J41</f>
        <v>1.0317696661446396E-4</v>
      </c>
      <c r="K41" s="128">
        <f>'Drifted Weights'!K41*'Monthly Return'!K41</f>
        <v>1.2733193016674106E-3</v>
      </c>
      <c r="L41" s="128">
        <f>'Drifted Weights'!L41*'Monthly Return'!L41</f>
        <v>8.9798924291800437E-4</v>
      </c>
      <c r="M41" s="128">
        <f>'Drifted Weights'!M41*'Monthly Return'!M41</f>
        <v>-4.6902114638406369E-4</v>
      </c>
      <c r="N41" s="128">
        <f>'Drifted Weights'!N41*'Monthly Return'!N41</f>
        <v>1.0425081140774649E-3</v>
      </c>
      <c r="O41" s="138">
        <f>'Drifted Weights'!O41*'Monthly Return'!O41</f>
        <v>4.3209805778751409E-4</v>
      </c>
      <c r="P41" s="128">
        <f>'Drifted Weights'!P41*'Monthly Return'!P41</f>
        <v>2.4620764344463887E-3</v>
      </c>
      <c r="Q41" s="128">
        <f>'Drifted Weights'!Q41*'Monthly Return'!Q41</f>
        <v>2.0056504128759759E-3</v>
      </c>
      <c r="R41" s="128">
        <f>'Drifted Weights'!R41*'Monthly Return'!R41</f>
        <v>-9.7878406809941514E-6</v>
      </c>
      <c r="S41" s="129">
        <f>'Drifted Weights'!S41*'Monthly Return'!S41</f>
        <v>5.1981305269178035E-4</v>
      </c>
      <c r="T41" s="138">
        <f>'Drifted Weights'!T41*'Monthly Return'!T41</f>
        <v>-2.4752987807023863E-3</v>
      </c>
      <c r="U41" s="128">
        <f>'Drifted Weights'!U41*'Monthly Return'!U41</f>
        <v>1.1102341416284532E-3</v>
      </c>
      <c r="V41" s="128">
        <f>'Drifted Weights'!V41*'Monthly Return'!V41</f>
        <v>-8.0736575003477958E-5</v>
      </c>
      <c r="W41" s="128">
        <f>'Drifted Weights'!W41*'Monthly Return'!W41</f>
        <v>2.6264580182213917E-4</v>
      </c>
      <c r="X41" s="128">
        <f>'Drifted Weights'!X41*'Monthly Return'!X41</f>
        <v>1.0623429327146939E-3</v>
      </c>
      <c r="Y41" s="128">
        <f>'Drifted Weights'!Y41*'Monthly Return'!Y41</f>
        <v>1.8126745040673918E-3</v>
      </c>
      <c r="Z41" s="138">
        <f>'Drifted Weights'!Z41*'Monthly Return'!Z41</f>
        <v>-6.1799711255664804E-4</v>
      </c>
      <c r="AA41" s="128">
        <f>'Drifted Weights'!AA41*'Monthly Return'!AA41</f>
        <v>-2.674531388925032E-4</v>
      </c>
      <c r="AB41" s="128">
        <f>'Drifted Weights'!AB41*'Monthly Return'!AB41</f>
        <v>-1.2282173440212076E-3</v>
      </c>
      <c r="AC41" s="128">
        <f>'Drifted Weights'!AC41*'Monthly Return'!AC41</f>
        <v>-9.5199572207916379E-4</v>
      </c>
      <c r="AD41" s="128">
        <f>'Drifted Weights'!AD41*'Monthly Return'!AD41</f>
        <v>1.9133755799873337E-4</v>
      </c>
      <c r="AE41" s="129">
        <f>'Drifted Weights'!AE41*'Monthly Return'!AE41</f>
        <v>-1.5926110872778898E-3</v>
      </c>
      <c r="AF41" s="138">
        <f>'Drifted Weights'!AF41*'Monthly Return'!AF41</f>
        <v>1.2820074085531988E-3</v>
      </c>
      <c r="AG41" s="128">
        <f>'Drifted Weights'!AG41*'Monthly Return'!AG41</f>
        <v>1.0639917301980171E-3</v>
      </c>
      <c r="AH41" s="128">
        <f>'Drifted Weights'!AH41*'Monthly Return'!AH41</f>
        <v>-1.4997994806697382E-3</v>
      </c>
      <c r="AI41" s="128">
        <f>'Drifted Weights'!AI41*'Monthly Return'!AI41</f>
        <v>1.612290323819124E-3</v>
      </c>
      <c r="AJ41" s="128">
        <f>'Drifted Weights'!AJ41*'Monthly Return'!AJ41</f>
        <v>-1.2282295422105819E-3</v>
      </c>
      <c r="AK41" s="128">
        <f>'Drifted Weights'!AK41*'Monthly Return'!AK41</f>
        <v>3.9457301516887408E-4</v>
      </c>
      <c r="AL41" s="128">
        <f>'Drifted Weights'!AL41*'Monthly Return'!AL41</f>
        <v>8.9268507746764162E-4</v>
      </c>
      <c r="AM41" s="138">
        <f>'Drifted Weights'!AM41*'Monthly Return'!AM41</f>
        <v>-1.4933337638307186E-3</v>
      </c>
      <c r="AN41" s="128">
        <f>'Drifted Weights'!AN41*'Monthly Return'!AN41</f>
        <v>-1.7609124155668334E-3</v>
      </c>
      <c r="AO41" s="128">
        <f>'Drifted Weights'!AO41*'Monthly Return'!AO41</f>
        <v>2.508199658208149E-3</v>
      </c>
      <c r="AP41" s="128">
        <f>'Drifted Weights'!AP41*'Monthly Return'!AP41</f>
        <v>1.1235234456347732E-3</v>
      </c>
      <c r="AQ41" s="129">
        <f>'Drifted Weights'!AQ41*'Monthly Return'!AQ41</f>
        <v>4.8807942926564927E-4</v>
      </c>
      <c r="AR41" s="138">
        <f>'Drifted Weights'!AR41*'Monthly Return'!AR41</f>
        <v>-9.1221288689174898E-4</v>
      </c>
      <c r="AS41" s="128">
        <f>'Drifted Weights'!AS41*'Monthly Return'!AS41</f>
        <v>-6.6791804455360276E-4</v>
      </c>
      <c r="AT41" s="128">
        <f>'Drifted Weights'!AT41*'Monthly Return'!AT41</f>
        <v>-1.0383636674813294E-3</v>
      </c>
      <c r="AU41" s="128">
        <f>'Drifted Weights'!AU41*'Monthly Return'!AU41</f>
        <v>1.2095221706153361E-3</v>
      </c>
      <c r="AV41" s="128">
        <f>'Drifted Weights'!AV41*'Monthly Return'!AV41</f>
        <v>-9.7891130900898665E-4</v>
      </c>
      <c r="AW41" s="128">
        <f>'Drifted Weights'!AW41*'Monthly Return'!AW41</f>
        <v>-7.8444081697999035E-4</v>
      </c>
      <c r="AX41" s="128">
        <f>'Drifted Weights'!AX41*'Monthly Return'!AX41</f>
        <v>-1.0078274290464921E-3</v>
      </c>
      <c r="AY41" s="127">
        <f>'Drifted Weights'!AY41*'Monthly Return'!AY41</f>
        <v>-2.9486940675499873E-4</v>
      </c>
      <c r="AZ41" s="128">
        <f>'Drifted Weights'!AZ41*'Monthly Return'!AZ41</f>
        <v>-1.1496776735188943E-3</v>
      </c>
      <c r="BA41" s="128">
        <f>'Drifted Weights'!BA41*'Monthly Return'!BA41</f>
        <v>-2.0521359998632873E-3</v>
      </c>
      <c r="BB41" s="128">
        <f>'Drifted Weights'!BB41*'Monthly Return'!BB41</f>
        <v>-2.2816102368530523E-3</v>
      </c>
      <c r="BC41" s="129">
        <f>'Drifted Weights'!BC41*'Monthly Return'!BC41</f>
        <v>2.6584073673464321E-3</v>
      </c>
      <c r="BD41" s="127">
        <f>'Drifted Weights'!BD41*'Monthly Return'!BD41</f>
        <v>-2.6808536210285556E-4</v>
      </c>
      <c r="BE41" s="167" cm="1">
        <f t="array" ref="BE41">PRODUCT(1+C41:BD41)-1</f>
        <v>7.6421064257174987E-3</v>
      </c>
      <c r="BF41" s="164">
        <f t="shared" si="0"/>
        <v>1.2759693955055634E-2</v>
      </c>
    </row>
    <row r="42" spans="1:58">
      <c r="A42" s="115" t="s">
        <v>94</v>
      </c>
      <c r="B42" s="115" t="s">
        <v>95</v>
      </c>
      <c r="C42" s="138">
        <f>'Drifted Weights'!C42*'Monthly Return'!C42</f>
        <v>1.2147145058720975E-3</v>
      </c>
      <c r="D42" s="128">
        <f>'Drifted Weights'!D42*'Monthly Return'!D42</f>
        <v>3.2936989894510227E-3</v>
      </c>
      <c r="E42" s="128">
        <f>'Drifted Weights'!E42*'Monthly Return'!E42</f>
        <v>-1.1079466795449289E-4</v>
      </c>
      <c r="F42" s="128">
        <f>'Drifted Weights'!F42*'Monthly Return'!F42</f>
        <v>-1.6606062976149798E-3</v>
      </c>
      <c r="G42" s="128">
        <f>'Drifted Weights'!G42*'Monthly Return'!G42</f>
        <v>-5.7105375673747247E-5</v>
      </c>
      <c r="H42" s="138">
        <f>'Drifted Weights'!H42*'Monthly Return'!H42</f>
        <v>2.3692092087202478E-3</v>
      </c>
      <c r="I42" s="128">
        <f>'Drifted Weights'!I42*'Monthly Return'!I42</f>
        <v>4.8892916922239848E-5</v>
      </c>
      <c r="J42" s="128">
        <f>'Drifted Weights'!J42*'Monthly Return'!J42</f>
        <v>-4.1717824517662394E-4</v>
      </c>
      <c r="K42" s="128">
        <f>'Drifted Weights'!K42*'Monthly Return'!K42</f>
        <v>4.8066956926030397E-3</v>
      </c>
      <c r="L42" s="128">
        <f>'Drifted Weights'!L42*'Monthly Return'!L42</f>
        <v>1.1043748992623935E-3</v>
      </c>
      <c r="M42" s="128">
        <f>'Drifted Weights'!M42*'Monthly Return'!M42</f>
        <v>-2.1871528561118259E-3</v>
      </c>
      <c r="N42" s="128">
        <f>'Drifted Weights'!N42*'Monthly Return'!N42</f>
        <v>1.4709165998280419E-3</v>
      </c>
      <c r="O42" s="138">
        <f>'Drifted Weights'!O42*'Monthly Return'!O42</f>
        <v>5.1979187144188923E-3</v>
      </c>
      <c r="P42" s="128">
        <f>'Drifted Weights'!P42*'Monthly Return'!P42</f>
        <v>1.4009533236928394E-3</v>
      </c>
      <c r="Q42" s="128">
        <f>'Drifted Weights'!Q42*'Monthly Return'!Q42</f>
        <v>1.994986054534768E-3</v>
      </c>
      <c r="R42" s="128">
        <f>'Drifted Weights'!R42*'Monthly Return'!R42</f>
        <v>1.1172950515936854E-3</v>
      </c>
      <c r="S42" s="129">
        <f>'Drifted Weights'!S42*'Monthly Return'!S42</f>
        <v>2.4444696195738864E-3</v>
      </c>
      <c r="T42" s="138">
        <f>'Drifted Weights'!T42*'Monthly Return'!T42</f>
        <v>-3.4122055307104679E-3</v>
      </c>
      <c r="U42" s="128">
        <f>'Drifted Weights'!U42*'Monthly Return'!U42</f>
        <v>1.5981445120580226E-3</v>
      </c>
      <c r="V42" s="128">
        <f>'Drifted Weights'!V42*'Monthly Return'!V42</f>
        <v>5.9949829008717483E-4</v>
      </c>
      <c r="W42" s="128">
        <f>'Drifted Weights'!W42*'Monthly Return'!W42</f>
        <v>-1.1067857107239622E-3</v>
      </c>
      <c r="X42" s="128">
        <f>'Drifted Weights'!X42*'Monthly Return'!X42</f>
        <v>3.0654558375348305E-3</v>
      </c>
      <c r="Y42" s="128">
        <f>'Drifted Weights'!Y42*'Monthly Return'!Y42</f>
        <v>4.5230255519582228E-4</v>
      </c>
      <c r="Z42" s="138">
        <f>'Drifted Weights'!Z42*'Monthly Return'!Z42</f>
        <v>-2.1518367186294735E-3</v>
      </c>
      <c r="AA42" s="128">
        <f>'Drifted Weights'!AA42*'Monthly Return'!AA42</f>
        <v>7.3837370577220529E-4</v>
      </c>
      <c r="AB42" s="128">
        <f>'Drifted Weights'!AB42*'Monthly Return'!AB42</f>
        <v>1.9314311761602222E-3</v>
      </c>
      <c r="AC42" s="128">
        <f>'Drifted Weights'!AC42*'Monthly Return'!AC42</f>
        <v>-2.6467647805690046E-3</v>
      </c>
      <c r="AD42" s="128">
        <f>'Drifted Weights'!AD42*'Monthly Return'!AD42</f>
        <v>2.0699050175163958E-3</v>
      </c>
      <c r="AE42" s="129">
        <f>'Drifted Weights'!AE42*'Monthly Return'!AE42</f>
        <v>-2.3711639622627815E-3</v>
      </c>
      <c r="AF42" s="138">
        <f>'Drifted Weights'!AF42*'Monthly Return'!AF42</f>
        <v>1.7025496783644716E-3</v>
      </c>
      <c r="AG42" s="128">
        <f>'Drifted Weights'!AG42*'Monthly Return'!AG42</f>
        <v>3.9370819349919723E-4</v>
      </c>
      <c r="AH42" s="128">
        <f>'Drifted Weights'!AH42*'Monthly Return'!AH42</f>
        <v>6.3112924032879302E-4</v>
      </c>
      <c r="AI42" s="128">
        <f>'Drifted Weights'!AI42*'Monthly Return'!AI42</f>
        <v>2.162070261744092E-3</v>
      </c>
      <c r="AJ42" s="128">
        <f>'Drifted Weights'!AJ42*'Monthly Return'!AJ42</f>
        <v>3.6348940748677429E-4</v>
      </c>
      <c r="AK42" s="128">
        <f>'Drifted Weights'!AK42*'Monthly Return'!AK42</f>
        <v>-8.0282571124307188E-4</v>
      </c>
      <c r="AL42" s="128">
        <f>'Drifted Weights'!AL42*'Monthly Return'!AL42</f>
        <v>-2.2708640930958768E-5</v>
      </c>
      <c r="AM42" s="138">
        <f>'Drifted Weights'!AM42*'Monthly Return'!AM42</f>
        <v>-9.9134048237921346E-4</v>
      </c>
      <c r="AN42" s="128">
        <f>'Drifted Weights'!AN42*'Monthly Return'!AN42</f>
        <v>1.1860193190671305E-5</v>
      </c>
      <c r="AO42" s="128">
        <f>'Drifted Weights'!AO42*'Monthly Return'!AO42</f>
        <v>2.1549527215763767E-3</v>
      </c>
      <c r="AP42" s="128">
        <f>'Drifted Weights'!AP42*'Monthly Return'!AP42</f>
        <v>2.7612446461484975E-3</v>
      </c>
      <c r="AQ42" s="129">
        <f>'Drifted Weights'!AQ42*'Monthly Return'!AQ42</f>
        <v>-4.6872021801506146E-4</v>
      </c>
      <c r="AR42" s="138">
        <f>'Drifted Weights'!AR42*'Monthly Return'!AR42</f>
        <v>3.7600360149629578E-4</v>
      </c>
      <c r="AS42" s="128">
        <f>'Drifted Weights'!AS42*'Monthly Return'!AS42</f>
        <v>2.7168351457668285E-4</v>
      </c>
      <c r="AT42" s="128">
        <f>'Drifted Weights'!AT42*'Monthly Return'!AT42</f>
        <v>-1.7140606948969571E-3</v>
      </c>
      <c r="AU42" s="128">
        <f>'Drifted Weights'!AU42*'Monthly Return'!AU42</f>
        <v>-2.6765906640452575E-3</v>
      </c>
      <c r="AV42" s="128">
        <f>'Drifted Weights'!AV42*'Monthly Return'!AV42</f>
        <v>1.5911922329063068E-3</v>
      </c>
      <c r="AW42" s="128">
        <f>'Drifted Weights'!AW42*'Monthly Return'!AW42</f>
        <v>-7.3800973045579581E-5</v>
      </c>
      <c r="AX42" s="128">
        <f>'Drifted Weights'!AX42*'Monthly Return'!AX42</f>
        <v>-5.9861914846661302E-4</v>
      </c>
      <c r="AY42" s="127">
        <f>'Drifted Weights'!AY42*'Monthly Return'!AY42</f>
        <v>2.1532655046119283E-3</v>
      </c>
      <c r="AZ42" s="128">
        <f>'Drifted Weights'!AZ42*'Monthly Return'!AZ42</f>
        <v>-6.6231578929528621E-5</v>
      </c>
      <c r="BA42" s="128">
        <f>'Drifted Weights'!BA42*'Monthly Return'!BA42</f>
        <v>1.6899107306669364E-3</v>
      </c>
      <c r="BB42" s="128">
        <f>'Drifted Weights'!BB42*'Monthly Return'!BB42</f>
        <v>-4.8662467090235259E-3</v>
      </c>
      <c r="BC42" s="129">
        <f>'Drifted Weights'!BC42*'Monthly Return'!BC42</f>
        <v>3.8422337283148254E-4</v>
      </c>
      <c r="BD42" s="127">
        <f>'Drifted Weights'!BD42*'Monthly Return'!BD42</f>
        <v>7.3602896324218839E-4</v>
      </c>
      <c r="BE42" s="167" cm="1">
        <f t="array" ref="BE42">PRODUCT(1+C42:BD42)-1</f>
        <v>2.6129934028673141E-2</v>
      </c>
      <c r="BF42" s="164">
        <f t="shared" si="0"/>
        <v>8.0496677649822181E-3</v>
      </c>
    </row>
    <row r="43" spans="1:58">
      <c r="A43" s="115" t="s">
        <v>228</v>
      </c>
      <c r="B43" s="115" t="s">
        <v>95</v>
      </c>
      <c r="C43" s="138">
        <f>'Drifted Weights'!C43*'Monthly Return'!C43</f>
        <v>9.2392407949996706E-4</v>
      </c>
      <c r="D43" s="128">
        <f>'Drifted Weights'!D43*'Monthly Return'!D43</f>
        <v>1.2429143269082929E-3</v>
      </c>
      <c r="E43" s="128">
        <f>'Drifted Weights'!E43*'Monthly Return'!E43</f>
        <v>3.3508943438272305E-4</v>
      </c>
      <c r="F43" s="128">
        <f>'Drifted Weights'!F43*'Monthly Return'!F43</f>
        <v>6.9894298954292831E-5</v>
      </c>
      <c r="G43" s="128">
        <f>'Drifted Weights'!G43*'Monthly Return'!G43</f>
        <v>2.7471368503088965E-4</v>
      </c>
      <c r="H43" s="138">
        <f>'Drifted Weights'!H43*'Monthly Return'!H43</f>
        <v>3.8483480875666648E-4</v>
      </c>
      <c r="I43" s="128">
        <f>'Drifted Weights'!I43*'Monthly Return'!I43</f>
        <v>-9.6350425311946051E-4</v>
      </c>
      <c r="J43" s="128">
        <f>'Drifted Weights'!J43*'Monthly Return'!J43</f>
        <v>2.6208524131075177E-4</v>
      </c>
      <c r="K43" s="128">
        <f>'Drifted Weights'!K43*'Monthly Return'!K43</f>
        <v>1.7232393129384721E-3</v>
      </c>
      <c r="L43" s="128">
        <f>'Drifted Weights'!L43*'Monthly Return'!L43</f>
        <v>5.8208707173843671E-4</v>
      </c>
      <c r="M43" s="128">
        <f>'Drifted Weights'!M43*'Monthly Return'!M43</f>
        <v>-9.0618504979227436E-4</v>
      </c>
      <c r="N43" s="128">
        <f>'Drifted Weights'!N43*'Monthly Return'!N43</f>
        <v>3.7253279430379203E-4</v>
      </c>
      <c r="O43" s="138">
        <f>'Drifted Weights'!O43*'Monthly Return'!O43</f>
        <v>2.0428060091623626E-3</v>
      </c>
      <c r="P43" s="128">
        <f>'Drifted Weights'!P43*'Monthly Return'!P43</f>
        <v>-6.3715461058150107E-4</v>
      </c>
      <c r="Q43" s="128">
        <f>'Drifted Weights'!Q43*'Monthly Return'!Q43</f>
        <v>3.1315225951536392E-4</v>
      </c>
      <c r="R43" s="128">
        <f>'Drifted Weights'!R43*'Monthly Return'!R43</f>
        <v>5.8012465923481843E-4</v>
      </c>
      <c r="S43" s="129">
        <f>'Drifted Weights'!S43*'Monthly Return'!S43</f>
        <v>1.1007598308805911E-3</v>
      </c>
      <c r="T43" s="138">
        <f>'Drifted Weights'!T43*'Monthly Return'!T43</f>
        <v>-1.4284193343933769E-3</v>
      </c>
      <c r="U43" s="128">
        <f>'Drifted Weights'!U43*'Monthly Return'!U43</f>
        <v>7.6215026652405918E-4</v>
      </c>
      <c r="V43" s="128">
        <f>'Drifted Weights'!V43*'Monthly Return'!V43</f>
        <v>8.327786240633437E-4</v>
      </c>
      <c r="W43" s="128">
        <f>'Drifted Weights'!W43*'Monthly Return'!W43</f>
        <v>-4.2435160375930357E-4</v>
      </c>
      <c r="X43" s="128">
        <f>'Drifted Weights'!X43*'Monthly Return'!X43</f>
        <v>1.6402157138754989E-3</v>
      </c>
      <c r="Y43" s="128">
        <f>'Drifted Weights'!Y43*'Monthly Return'!Y43</f>
        <v>3.8952109472331555E-4</v>
      </c>
      <c r="Z43" s="138">
        <f>'Drifted Weights'!Z43*'Monthly Return'!Z43</f>
        <v>-7.4652200790553344E-4</v>
      </c>
      <c r="AA43" s="128">
        <f>'Drifted Weights'!AA43*'Monthly Return'!AA43</f>
        <v>4.0772350429456349E-4</v>
      </c>
      <c r="AB43" s="128">
        <f>'Drifted Weights'!AB43*'Monthly Return'!AB43</f>
        <v>1.4861167250769113E-3</v>
      </c>
      <c r="AC43" s="128">
        <f>'Drifted Weights'!AC43*'Monthly Return'!AC43</f>
        <v>-8.6297283535931768E-4</v>
      </c>
      <c r="AD43" s="128">
        <f>'Drifted Weights'!AD43*'Monthly Return'!AD43</f>
        <v>5.9899774725281083E-4</v>
      </c>
      <c r="AE43" s="129">
        <f>'Drifted Weights'!AE43*'Monthly Return'!AE43</f>
        <v>-1.5778036869709593E-3</v>
      </c>
      <c r="AF43" s="138">
        <f>'Drifted Weights'!AF43*'Monthly Return'!AF43</f>
        <v>1.4658257138197627E-4</v>
      </c>
      <c r="AG43" s="128">
        <f>'Drifted Weights'!AG43*'Monthly Return'!AG43</f>
        <v>6.8970457442472965E-4</v>
      </c>
      <c r="AH43" s="128">
        <f>'Drifted Weights'!AH43*'Monthly Return'!AH43</f>
        <v>1.2614834831467297E-4</v>
      </c>
      <c r="AI43" s="128">
        <f>'Drifted Weights'!AI43*'Monthly Return'!AI43</f>
        <v>9.4472879273399177E-4</v>
      </c>
      <c r="AJ43" s="128">
        <f>'Drifted Weights'!AJ43*'Monthly Return'!AJ43</f>
        <v>-7.0941000806028893E-4</v>
      </c>
      <c r="AK43" s="128">
        <f>'Drifted Weights'!AK43*'Monthly Return'!AK43</f>
        <v>-4.7213864063367012E-4</v>
      </c>
      <c r="AL43" s="128">
        <f>'Drifted Weights'!AL43*'Monthly Return'!AL43</f>
        <v>-3.4908805078988131E-4</v>
      </c>
      <c r="AM43" s="138">
        <f>'Drifted Weights'!AM43*'Monthly Return'!AM43</f>
        <v>1.083821788931654E-4</v>
      </c>
      <c r="AN43" s="128">
        <f>'Drifted Weights'!AN43*'Monthly Return'!AN43</f>
        <v>-9.2380393333885665E-5</v>
      </c>
      <c r="AO43" s="128">
        <f>'Drifted Weights'!AO43*'Monthly Return'!AO43</f>
        <v>9.3355481944337162E-4</v>
      </c>
      <c r="AP43" s="128">
        <f>'Drifted Weights'!AP43*'Monthly Return'!AP43</f>
        <v>5.8659415650175835E-4</v>
      </c>
      <c r="AQ43" s="129">
        <f>'Drifted Weights'!AQ43*'Monthly Return'!AQ43</f>
        <v>-7.0730308550331466E-4</v>
      </c>
      <c r="AR43" s="138">
        <f>'Drifted Weights'!AR43*'Monthly Return'!AR43</f>
        <v>-2.7734585584806323E-4</v>
      </c>
      <c r="AS43" s="128">
        <f>'Drifted Weights'!AS43*'Monthly Return'!AS43</f>
        <v>-3.5799675985282012E-4</v>
      </c>
      <c r="AT43" s="128">
        <f>'Drifted Weights'!AT43*'Monthly Return'!AT43</f>
        <v>-7.6819744854342439E-4</v>
      </c>
      <c r="AU43" s="128">
        <f>'Drifted Weights'!AU43*'Monthly Return'!AU43</f>
        <v>-9.3328369842075756E-4</v>
      </c>
      <c r="AV43" s="128">
        <f>'Drifted Weights'!AV43*'Monthly Return'!AV43</f>
        <v>-6.1760655277242921E-4</v>
      </c>
      <c r="AW43" s="128">
        <f>'Drifted Weights'!AW43*'Monthly Return'!AW43</f>
        <v>4.6104327735586203E-4</v>
      </c>
      <c r="AX43" s="128">
        <f>'Drifted Weights'!AX43*'Monthly Return'!AX43</f>
        <v>2.9032369172508004E-4</v>
      </c>
      <c r="AY43" s="127">
        <f>'Drifted Weights'!AY43*'Monthly Return'!AY43</f>
        <v>7.8980877431072114E-4</v>
      </c>
      <c r="AZ43" s="128">
        <f>'Drifted Weights'!AZ43*'Monthly Return'!AZ43</f>
        <v>5.7775607268860146E-4</v>
      </c>
      <c r="BA43" s="128">
        <f>'Drifted Weights'!BA43*'Monthly Return'!BA43</f>
        <v>-2.0944605421577129E-4</v>
      </c>
      <c r="BB43" s="128">
        <f>'Drifted Weights'!BB43*'Monthly Return'!BB43</f>
        <v>-2.6186105928977061E-3</v>
      </c>
      <c r="BC43" s="129">
        <f>'Drifted Weights'!BC43*'Monthly Return'!BC43</f>
        <v>4.3003855425343161E-4</v>
      </c>
      <c r="BD43" s="127">
        <f>'Drifted Weights'!BD43*'Monthly Return'!BD43</f>
        <v>-1.7312366086212427E-5</v>
      </c>
      <c r="BE43" s="167" cm="1">
        <f t="array" ref="BE43">PRODUCT(1+C43:BD43)-1</f>
        <v>6.7351391733627697E-3</v>
      </c>
      <c r="BF43" s="164">
        <f t="shared" si="0"/>
        <v>6.7402403959628291E-3</v>
      </c>
    </row>
    <row r="44" spans="1:58">
      <c r="A44" s="115" t="s">
        <v>234</v>
      </c>
      <c r="B44" s="115" t="s">
        <v>235</v>
      </c>
      <c r="C44" s="138">
        <f>'Drifted Weights'!C44*'Monthly Return'!C44</f>
        <v>-8.7960638618335139E-5</v>
      </c>
      <c r="D44" s="128">
        <f>'Drifted Weights'!D44*'Monthly Return'!D44</f>
        <v>-1.6353157456381972E-4</v>
      </c>
      <c r="E44" s="128">
        <f>'Drifted Weights'!E44*'Monthly Return'!E44</f>
        <v>1.4350267439205584E-4</v>
      </c>
      <c r="F44" s="128">
        <f>'Drifted Weights'!F44*'Monthly Return'!F44</f>
        <v>-1.6220672345526228E-6</v>
      </c>
      <c r="G44" s="128">
        <f>'Drifted Weights'!G44*'Monthly Return'!G44</f>
        <v>-9.1879743741999742E-5</v>
      </c>
      <c r="H44" s="138">
        <f>'Drifted Weights'!H44*'Monthly Return'!H44</f>
        <v>4.0726980620544215E-5</v>
      </c>
      <c r="I44" s="128">
        <f>'Drifted Weights'!I44*'Monthly Return'!I44</f>
        <v>-6.6157315086891715E-5</v>
      </c>
      <c r="J44" s="128">
        <f>'Drifted Weights'!J44*'Monthly Return'!J44</f>
        <v>1.1692272299331573E-4</v>
      </c>
      <c r="K44" s="128">
        <f>'Drifted Weights'!K44*'Monthly Return'!K44</f>
        <v>1.4148097991442594E-5</v>
      </c>
      <c r="L44" s="128">
        <f>'Drifted Weights'!L44*'Monthly Return'!L44</f>
        <v>9.144599686934284E-5</v>
      </c>
      <c r="M44" s="128">
        <f>'Drifted Weights'!M44*'Monthly Return'!M44</f>
        <v>-2.1914365670201112E-4</v>
      </c>
      <c r="N44" s="128">
        <f>'Drifted Weights'!N44*'Monthly Return'!N44</f>
        <v>-1.0124568086486394E-4</v>
      </c>
      <c r="O44" s="138">
        <f>'Drifted Weights'!O44*'Monthly Return'!O44</f>
        <v>-1.3953208153429054E-4</v>
      </c>
      <c r="P44" s="128">
        <f>'Drifted Weights'!P44*'Monthly Return'!P44</f>
        <v>2.7650755510042223E-4</v>
      </c>
      <c r="Q44" s="128">
        <f>'Drifted Weights'!Q44*'Monthly Return'!Q44</f>
        <v>-9.9284303435556148E-5</v>
      </c>
      <c r="R44" s="128">
        <f>'Drifted Weights'!R44*'Monthly Return'!R44</f>
        <v>-9.4222913498396738E-5</v>
      </c>
      <c r="S44" s="129">
        <f>'Drifted Weights'!S44*'Monthly Return'!S44</f>
        <v>-3.549265099902812E-5</v>
      </c>
      <c r="T44" s="138">
        <f>'Drifted Weights'!T44*'Monthly Return'!T44</f>
        <v>-1.8447635304749468E-4</v>
      </c>
      <c r="U44" s="128">
        <f>'Drifted Weights'!U44*'Monthly Return'!U44</f>
        <v>3.4454135021846915E-4</v>
      </c>
      <c r="V44" s="128">
        <f>'Drifted Weights'!V44*'Monthly Return'!V44</f>
        <v>-1.721050279545834E-5</v>
      </c>
      <c r="W44" s="128">
        <f>'Drifted Weights'!W44*'Monthly Return'!W44</f>
        <v>-2.8824090110847223E-4</v>
      </c>
      <c r="X44" s="128">
        <f>'Drifted Weights'!X44*'Monthly Return'!X44</f>
        <v>5.5026934394457937E-5</v>
      </c>
      <c r="Y44" s="128">
        <f>'Drifted Weights'!Y44*'Monthly Return'!Y44</f>
        <v>2.1359494137351381E-4</v>
      </c>
      <c r="Z44" s="138">
        <f>'Drifted Weights'!Z44*'Monthly Return'!Z44</f>
        <v>1.2472502189766674E-4</v>
      </c>
      <c r="AA44" s="128">
        <f>'Drifted Weights'!AA44*'Monthly Return'!AA44</f>
        <v>-2.0242996284767539E-5</v>
      </c>
      <c r="AB44" s="128">
        <f>'Drifted Weights'!AB44*'Monthly Return'!AB44</f>
        <v>9.573209486535955E-6</v>
      </c>
      <c r="AC44" s="128">
        <f>'Drifted Weights'!AC44*'Monthly Return'!AC44</f>
        <v>-9.9419139130200048E-6</v>
      </c>
      <c r="AD44" s="128">
        <f>'Drifted Weights'!AD44*'Monthly Return'!AD44</f>
        <v>-7.3494348090945308E-5</v>
      </c>
      <c r="AE44" s="129">
        <f>'Drifted Weights'!AE44*'Monthly Return'!AE44</f>
        <v>7.0632207485070707E-5</v>
      </c>
      <c r="AF44" s="138">
        <f>'Drifted Weights'!AF44*'Monthly Return'!AF44</f>
        <v>-1.024199216788834E-4</v>
      </c>
      <c r="AG44" s="128">
        <f>'Drifted Weights'!AG44*'Monthly Return'!AG44</f>
        <v>1.168592736072641E-7</v>
      </c>
      <c r="AH44" s="128">
        <f>'Drifted Weights'!AH44*'Monthly Return'!AH44</f>
        <v>-1.4416403385881905E-4</v>
      </c>
      <c r="AI44" s="128">
        <f>'Drifted Weights'!AI44*'Monthly Return'!AI44</f>
        <v>-5.532077748444696E-5</v>
      </c>
      <c r="AJ44" s="128">
        <f>'Drifted Weights'!AJ44*'Monthly Return'!AJ44</f>
        <v>4.3089586506909166E-6</v>
      </c>
      <c r="AK44" s="128">
        <f>'Drifted Weights'!AK44*'Monthly Return'!AK44</f>
        <v>2.8099416861964642E-4</v>
      </c>
      <c r="AL44" s="128">
        <f>'Drifted Weights'!AL44*'Monthly Return'!AL44</f>
        <v>1.2951936625229675E-4</v>
      </c>
      <c r="AM44" s="138">
        <f>'Drifted Weights'!AM44*'Monthly Return'!AM44</f>
        <v>-9.9166582990260023E-5</v>
      </c>
      <c r="AN44" s="128">
        <f>'Drifted Weights'!AN44*'Monthly Return'!AN44</f>
        <v>-2.8582493226987171E-5</v>
      </c>
      <c r="AO44" s="128">
        <f>'Drifted Weights'!AO44*'Monthly Return'!AO44</f>
        <v>5.7311575198826727E-6</v>
      </c>
      <c r="AP44" s="128">
        <f>'Drifted Weights'!AP44*'Monthly Return'!AP44</f>
        <v>-2.599628631280391E-5</v>
      </c>
      <c r="AQ44" s="129">
        <f>'Drifted Weights'!AQ44*'Monthly Return'!AQ44</f>
        <v>2.6430004458489238E-5</v>
      </c>
      <c r="AR44" s="138">
        <f>'Drifted Weights'!AR44*'Monthly Return'!AR44</f>
        <v>-1.9724871975097894E-4</v>
      </c>
      <c r="AS44" s="128">
        <f>'Drifted Weights'!AS44*'Monthly Return'!AS44</f>
        <v>6.7322959040841808E-5</v>
      </c>
      <c r="AT44" s="128">
        <f>'Drifted Weights'!AT44*'Monthly Return'!AT44</f>
        <v>-1.0303720662745315E-4</v>
      </c>
      <c r="AU44" s="128">
        <f>'Drifted Weights'!AU44*'Monthly Return'!AU44</f>
        <v>-5.0366125967517367E-5</v>
      </c>
      <c r="AV44" s="128">
        <f>'Drifted Weights'!AV44*'Monthly Return'!AV44</f>
        <v>-1.4374868416149674E-4</v>
      </c>
      <c r="AW44" s="128">
        <f>'Drifted Weights'!AW44*'Monthly Return'!AW44</f>
        <v>-1.6819322065832619E-4</v>
      </c>
      <c r="AX44" s="128">
        <f>'Drifted Weights'!AX44*'Monthly Return'!AX44</f>
        <v>-1.1160395504203726E-4</v>
      </c>
      <c r="AY44" s="127">
        <f>'Drifted Weights'!AY44*'Monthly Return'!AY44</f>
        <v>9.7600160658700628E-6</v>
      </c>
      <c r="AZ44" s="128">
        <f>'Drifted Weights'!AZ44*'Monthly Return'!AZ44</f>
        <v>2.8646989190093423E-5</v>
      </c>
      <c r="BA44" s="128">
        <f>'Drifted Weights'!BA44*'Monthly Return'!BA44</f>
        <v>-7.2516558453992788E-5</v>
      </c>
      <c r="BB44" s="128">
        <f>'Drifted Weights'!BB44*'Monthly Return'!BB44</f>
        <v>-8.9215662925268871E-5</v>
      </c>
      <c r="BC44" s="129">
        <f>'Drifted Weights'!BC44*'Monthly Return'!BC44</f>
        <v>2.1397620194563009E-4</v>
      </c>
      <c r="BD44" s="127">
        <f>'Drifted Weights'!BD44*'Monthly Return'!BD44</f>
        <v>-1.0085349934732399E-4</v>
      </c>
      <c r="BE44" s="167" cm="1">
        <f t="array" ref="BE44">PRODUCT(1+C44:BD44)-1</f>
        <v>-9.1799113923085596E-4</v>
      </c>
      <c r="BF44" s="164">
        <f t="shared" si="0"/>
        <v>1.7848733100663415E-3</v>
      </c>
    </row>
    <row r="45" spans="1:58">
      <c r="A45" s="115" t="s">
        <v>174</v>
      </c>
      <c r="B45" s="115" t="s">
        <v>175</v>
      </c>
      <c r="C45" s="138">
        <f>'Drifted Weights'!C45*'Monthly Return'!C45</f>
        <v>-7.8384774634826309E-4</v>
      </c>
      <c r="D45" s="128">
        <f>'Drifted Weights'!D45*'Monthly Return'!D45</f>
        <v>-1.7812968471737141E-3</v>
      </c>
      <c r="E45" s="128">
        <f>'Drifted Weights'!E45*'Monthly Return'!E45</f>
        <v>1.3356928888087457E-3</v>
      </c>
      <c r="F45" s="128">
        <f>'Drifted Weights'!F45*'Monthly Return'!F45</f>
        <v>5.5779752388778587E-4</v>
      </c>
      <c r="G45" s="128">
        <f>'Drifted Weights'!G45*'Monthly Return'!G45</f>
        <v>-5.4846290327159055E-4</v>
      </c>
      <c r="H45" s="138">
        <f>'Drifted Weights'!H45*'Monthly Return'!H45</f>
        <v>-1.6488706638393886E-3</v>
      </c>
      <c r="I45" s="128">
        <f>'Drifted Weights'!I45*'Monthly Return'!I45</f>
        <v>3.1697830088489842E-4</v>
      </c>
      <c r="J45" s="128">
        <f>'Drifted Weights'!J45*'Monthly Return'!J45</f>
        <v>8.5046600520315933E-4</v>
      </c>
      <c r="K45" s="128">
        <f>'Drifted Weights'!K45*'Monthly Return'!K45</f>
        <v>-4.3855529276753411E-3</v>
      </c>
      <c r="L45" s="128">
        <f>'Drifted Weights'!L45*'Monthly Return'!L45</f>
        <v>4.6475776937647175E-3</v>
      </c>
      <c r="M45" s="128">
        <f>'Drifted Weights'!M45*'Monthly Return'!M45</f>
        <v>-7.5668179390477367E-4</v>
      </c>
      <c r="N45" s="128">
        <f>'Drifted Weights'!N45*'Monthly Return'!N45</f>
        <v>1.3846146279876698E-3</v>
      </c>
      <c r="O45" s="138">
        <f>'Drifted Weights'!O45*'Monthly Return'!O45</f>
        <v>-1.9279103146429774E-4</v>
      </c>
      <c r="P45" s="128">
        <f>'Drifted Weights'!P45*'Monthly Return'!P45</f>
        <v>5.1886114387699851E-5</v>
      </c>
      <c r="Q45" s="128">
        <f>'Drifted Weights'!Q45*'Monthly Return'!Q45</f>
        <v>-6.8464256656057608E-4</v>
      </c>
      <c r="R45" s="128">
        <f>'Drifted Weights'!R45*'Monthly Return'!R45</f>
        <v>2.8201687602509235E-3</v>
      </c>
      <c r="S45" s="129">
        <f>'Drifted Weights'!S45*'Monthly Return'!S45</f>
        <v>5.9593067417242738E-5</v>
      </c>
      <c r="T45" s="138">
        <f>'Drifted Weights'!T45*'Monthly Return'!T45</f>
        <v>-2.6077523729644485E-3</v>
      </c>
      <c r="U45" s="128">
        <f>'Drifted Weights'!U45*'Monthly Return'!U45</f>
        <v>2.3321942800046754E-3</v>
      </c>
      <c r="V45" s="128">
        <f>'Drifted Weights'!V45*'Monthly Return'!V45</f>
        <v>-1.0571057420918103E-4</v>
      </c>
      <c r="W45" s="128">
        <f>'Drifted Weights'!W45*'Monthly Return'!W45</f>
        <v>-2.1036695935173328E-3</v>
      </c>
      <c r="X45" s="128">
        <f>'Drifted Weights'!X45*'Monthly Return'!X45</f>
        <v>1.9890886390619041E-3</v>
      </c>
      <c r="Y45" s="128">
        <f>'Drifted Weights'!Y45*'Monthly Return'!Y45</f>
        <v>1.1881756998867385E-3</v>
      </c>
      <c r="Z45" s="138">
        <f>'Drifted Weights'!Z45*'Monthly Return'!Z45</f>
        <v>3.3510102633595238E-4</v>
      </c>
      <c r="AA45" s="128">
        <f>'Drifted Weights'!AA45*'Monthly Return'!AA45</f>
        <v>-1.5220344589286662E-5</v>
      </c>
      <c r="AB45" s="128">
        <f>'Drifted Weights'!AB45*'Monthly Return'!AB45</f>
        <v>2.6880745506974721E-4</v>
      </c>
      <c r="AC45" s="128">
        <f>'Drifted Weights'!AC45*'Monthly Return'!AC45</f>
        <v>1.4557570346873691E-3</v>
      </c>
      <c r="AD45" s="128">
        <f>'Drifted Weights'!AD45*'Monthly Return'!AD45</f>
        <v>6.791828864173388E-4</v>
      </c>
      <c r="AE45" s="129">
        <f>'Drifted Weights'!AE45*'Monthly Return'!AE45</f>
        <v>-8.1507969916108105E-4</v>
      </c>
      <c r="AF45" s="138">
        <f>'Drifted Weights'!AF45*'Monthly Return'!AF45</f>
        <v>1.2227010153393618E-3</v>
      </c>
      <c r="AG45" s="128">
        <f>'Drifted Weights'!AG45*'Monthly Return'!AG45</f>
        <v>-5.8958064124806282E-4</v>
      </c>
      <c r="AH45" s="128">
        <f>'Drifted Weights'!AH45*'Monthly Return'!AH45</f>
        <v>-8.8753469940876218E-4</v>
      </c>
      <c r="AI45" s="128">
        <f>'Drifted Weights'!AI45*'Monthly Return'!AI45</f>
        <v>-8.8078728889032026E-4</v>
      </c>
      <c r="AJ45" s="128">
        <f>'Drifted Weights'!AJ45*'Monthly Return'!AJ45</f>
        <v>-2.3662525558252877E-4</v>
      </c>
      <c r="AK45" s="128">
        <f>'Drifted Weights'!AK45*'Monthly Return'!AK45</f>
        <v>2.182917203803245E-3</v>
      </c>
      <c r="AL45" s="128">
        <f>'Drifted Weights'!AL45*'Monthly Return'!AL45</f>
        <v>1.11714427998307E-3</v>
      </c>
      <c r="AM45" s="138">
        <f>'Drifted Weights'!AM45*'Monthly Return'!AM45</f>
        <v>-1.0755710176429242E-3</v>
      </c>
      <c r="AN45" s="128">
        <f>'Drifted Weights'!AN45*'Monthly Return'!AN45</f>
        <v>-1.2761726460474604E-3</v>
      </c>
      <c r="AO45" s="128">
        <f>'Drifted Weights'!AO45*'Monthly Return'!AO45</f>
        <v>2.0862082298724973E-3</v>
      </c>
      <c r="AP45" s="128">
        <f>'Drifted Weights'!AP45*'Monthly Return'!AP45</f>
        <v>3.1987180077275652E-5</v>
      </c>
      <c r="AQ45" s="129">
        <f>'Drifted Weights'!AQ45*'Monthly Return'!AQ45</f>
        <v>1.3405392413963629E-3</v>
      </c>
      <c r="AR45" s="138">
        <f>'Drifted Weights'!AR45*'Monthly Return'!AR45</f>
        <v>3.0440689178573324E-5</v>
      </c>
      <c r="AS45" s="128">
        <f>'Drifted Weights'!AS45*'Monthly Return'!AS45</f>
        <v>9.2035703887432922E-4</v>
      </c>
      <c r="AT45" s="128">
        <f>'Drifted Weights'!AT45*'Monthly Return'!AT45</f>
        <v>1.3298452693653619E-3</v>
      </c>
      <c r="AU45" s="128">
        <f>'Drifted Weights'!AU45*'Monthly Return'!AU45</f>
        <v>2.12481335881977E-3</v>
      </c>
      <c r="AV45" s="128">
        <f>'Drifted Weights'!AV45*'Monthly Return'!AV45</f>
        <v>-4.6005030611644598E-4</v>
      </c>
      <c r="AW45" s="128">
        <f>'Drifted Weights'!AW45*'Monthly Return'!AW45</f>
        <v>-3.0356278692986183E-4</v>
      </c>
      <c r="AX45" s="128">
        <f>'Drifted Weights'!AX45*'Monthly Return'!AX45</f>
        <v>-3.6211414456023186E-4</v>
      </c>
      <c r="AY45" s="127">
        <f>'Drifted Weights'!AY45*'Monthly Return'!AY45</f>
        <v>1.0933280863304252E-3</v>
      </c>
      <c r="AZ45" s="128">
        <f>'Drifted Weights'!AZ45*'Monthly Return'!AZ45</f>
        <v>5.4983051142113955E-4</v>
      </c>
      <c r="BA45" s="128">
        <f>'Drifted Weights'!BA45*'Monthly Return'!BA45</f>
        <v>1.7662617032550034E-3</v>
      </c>
      <c r="BB45" s="128">
        <f>'Drifted Weights'!BB45*'Monthly Return'!BB45</f>
        <v>1.7050915647500967E-3</v>
      </c>
      <c r="BC45" s="129">
        <f>'Drifted Weights'!BC45*'Monthly Return'!BC45</f>
        <v>3.1443558138204229E-4</v>
      </c>
      <c r="BD45" s="127">
        <f>'Drifted Weights'!BD45*'Monthly Return'!BD45</f>
        <v>3.3231085686609213E-4</v>
      </c>
      <c r="BE45" s="167" cm="1">
        <f t="array" ref="BE45">PRODUCT(1+C45:BD45)-1</f>
        <v>1.5985818735351875E-2</v>
      </c>
      <c r="BF45" s="164">
        <f t="shared" si="0"/>
        <v>2.0582526670881309E-2</v>
      </c>
    </row>
    <row r="46" spans="1:58">
      <c r="A46" s="115" t="s">
        <v>241</v>
      </c>
      <c r="B46" s="115" t="s">
        <v>242</v>
      </c>
      <c r="C46" s="138">
        <f>'Drifted Weights'!C46*'Monthly Return'!C46</f>
        <v>1.6204098568838119E-4</v>
      </c>
      <c r="D46" s="128">
        <f>'Drifted Weights'!D46*'Monthly Return'!D46</f>
        <v>-7.2631986028949601E-4</v>
      </c>
      <c r="E46" s="128">
        <f>'Drifted Weights'!E46*'Monthly Return'!E46</f>
        <v>1.331261793736671E-3</v>
      </c>
      <c r="F46" s="128">
        <f>'Drifted Weights'!F46*'Monthly Return'!F46</f>
        <v>-4.17555515582822E-4</v>
      </c>
      <c r="G46" s="128">
        <f>'Drifted Weights'!G46*'Monthly Return'!G46</f>
        <v>-4.1574964957975867E-4</v>
      </c>
      <c r="H46" s="138">
        <f>'Drifted Weights'!H46*'Monthly Return'!H46</f>
        <v>-4.6440612393164912E-4</v>
      </c>
      <c r="I46" s="128">
        <f>'Drifted Weights'!I46*'Monthly Return'!I46</f>
        <v>2.7708401626540269E-4</v>
      </c>
      <c r="J46" s="128">
        <f>'Drifted Weights'!J46*'Monthly Return'!J46</f>
        <v>-1.3512965095188726E-4</v>
      </c>
      <c r="K46" s="128">
        <f>'Drifted Weights'!K46*'Monthly Return'!K46</f>
        <v>-2.2513062203690579E-3</v>
      </c>
      <c r="L46" s="128">
        <f>'Drifted Weights'!L46*'Monthly Return'!L46</f>
        <v>1.4751633045990147E-3</v>
      </c>
      <c r="M46" s="128">
        <f>'Drifted Weights'!M46*'Monthly Return'!M46</f>
        <v>-1.1461976834803182E-3</v>
      </c>
      <c r="N46" s="128">
        <f>'Drifted Weights'!N46*'Monthly Return'!N46</f>
        <v>8.5424228833237584E-4</v>
      </c>
      <c r="O46" s="138">
        <f>'Drifted Weights'!O46*'Monthly Return'!O46</f>
        <v>-1.7373466506795507E-4</v>
      </c>
      <c r="P46" s="128">
        <f>'Drifted Weights'!P46*'Monthly Return'!P46</f>
        <v>-4.5399543413214409E-4</v>
      </c>
      <c r="Q46" s="128">
        <f>'Drifted Weights'!Q46*'Monthly Return'!Q46</f>
        <v>-1.3989019099109382E-3</v>
      </c>
      <c r="R46" s="128">
        <f>'Drifted Weights'!R46*'Monthly Return'!R46</f>
        <v>4.0645994424800028E-4</v>
      </c>
      <c r="S46" s="129">
        <f>'Drifted Weights'!S46*'Monthly Return'!S46</f>
        <v>-4.610562569394909E-4</v>
      </c>
      <c r="T46" s="138">
        <f>'Drifted Weights'!T46*'Monthly Return'!T46</f>
        <v>-2.2769264277656036E-3</v>
      </c>
      <c r="U46" s="128">
        <f>'Drifted Weights'!U46*'Monthly Return'!U46</f>
        <v>-4.1297925348092858E-4</v>
      </c>
      <c r="V46" s="128">
        <f>'Drifted Weights'!V46*'Monthly Return'!V46</f>
        <v>-6.9163420174075322E-4</v>
      </c>
      <c r="W46" s="128">
        <f>'Drifted Weights'!W46*'Monthly Return'!W46</f>
        <v>-1.7521539971719117E-3</v>
      </c>
      <c r="X46" s="128">
        <f>'Drifted Weights'!X46*'Monthly Return'!X46</f>
        <v>1.2214797645632919E-3</v>
      </c>
      <c r="Y46" s="128">
        <f>'Drifted Weights'!Y46*'Monthly Return'!Y46</f>
        <v>2.0715119149157762E-3</v>
      </c>
      <c r="Z46" s="138">
        <f>'Drifted Weights'!Z46*'Monthly Return'!Z46</f>
        <v>-3.0361166905291503E-4</v>
      </c>
      <c r="AA46" s="128">
        <f>'Drifted Weights'!AA46*'Monthly Return'!AA46</f>
        <v>1.8559539701009434E-3</v>
      </c>
      <c r="AB46" s="128">
        <f>'Drifted Weights'!AB46*'Monthly Return'!AB46</f>
        <v>-2.1470363227050039E-4</v>
      </c>
      <c r="AC46" s="128">
        <f>'Drifted Weights'!AC46*'Monthly Return'!AC46</f>
        <v>9.6265359415852452E-4</v>
      </c>
      <c r="AD46" s="128">
        <f>'Drifted Weights'!AD46*'Monthly Return'!AD46</f>
        <v>1.6990060286731503E-3</v>
      </c>
      <c r="AE46" s="129">
        <f>'Drifted Weights'!AE46*'Monthly Return'!AE46</f>
        <v>-8.8293062475822072E-4</v>
      </c>
      <c r="AF46" s="138">
        <f>'Drifted Weights'!AF46*'Monthly Return'!AF46</f>
        <v>8.8370805597065615E-4</v>
      </c>
      <c r="AG46" s="128">
        <f>'Drifted Weights'!AG46*'Monthly Return'!AG46</f>
        <v>8.2260794561208781E-4</v>
      </c>
      <c r="AH46" s="128">
        <f>'Drifted Weights'!AH46*'Monthly Return'!AH46</f>
        <v>-1.634620623331607E-4</v>
      </c>
      <c r="AI46" s="128">
        <f>'Drifted Weights'!AI46*'Monthly Return'!AI46</f>
        <v>-1.0659505199768018E-3</v>
      </c>
      <c r="AJ46" s="128">
        <f>'Drifted Weights'!AJ46*'Monthly Return'!AJ46</f>
        <v>4.8310211049699302E-4</v>
      </c>
      <c r="AK46" s="128">
        <f>'Drifted Weights'!AK46*'Monthly Return'!AK46</f>
        <v>1.4210723911654965E-3</v>
      </c>
      <c r="AL46" s="128">
        <f>'Drifted Weights'!AL46*'Monthly Return'!AL46</f>
        <v>5.6585205895620606E-4</v>
      </c>
      <c r="AM46" s="138">
        <f>'Drifted Weights'!AM46*'Monthly Return'!AM46</f>
        <v>-4.4101876517250137E-4</v>
      </c>
      <c r="AN46" s="128">
        <f>'Drifted Weights'!AN46*'Monthly Return'!AN46</f>
        <v>-1.2105584914570136E-3</v>
      </c>
      <c r="AO46" s="128">
        <f>'Drifted Weights'!AO46*'Monthly Return'!AO46</f>
        <v>6.5717471812081743E-4</v>
      </c>
      <c r="AP46" s="128">
        <f>'Drifted Weights'!AP46*'Monthly Return'!AP46</f>
        <v>1.5946342949809544E-4</v>
      </c>
      <c r="AQ46" s="129">
        <f>'Drifted Weights'!AQ46*'Monthly Return'!AQ46</f>
        <v>1.2684373827346826E-3</v>
      </c>
      <c r="AR46" s="138">
        <f>'Drifted Weights'!AR46*'Monthly Return'!AR46</f>
        <v>-4.0760825265943309E-4</v>
      </c>
      <c r="AS46" s="128">
        <f>'Drifted Weights'!AS46*'Monthly Return'!AS46</f>
        <v>8.379221170295505E-4</v>
      </c>
      <c r="AT46" s="128">
        <f>'Drifted Weights'!AT46*'Monthly Return'!AT46</f>
        <v>6.704738224331371E-4</v>
      </c>
      <c r="AU46" s="128">
        <f>'Drifted Weights'!AU46*'Monthly Return'!AU46</f>
        <v>7.3951512711222271E-4</v>
      </c>
      <c r="AV46" s="128">
        <f>'Drifted Weights'!AV46*'Monthly Return'!AV46</f>
        <v>-4.7532714153855138E-4</v>
      </c>
      <c r="AW46" s="128">
        <f>'Drifted Weights'!AW46*'Monthly Return'!AW46</f>
        <v>-3.8579600764160148E-4</v>
      </c>
      <c r="AX46" s="128">
        <f>'Drifted Weights'!AX46*'Monthly Return'!AX46</f>
        <v>1.7944926970921179E-4</v>
      </c>
      <c r="AY46" s="127">
        <f>'Drifted Weights'!AY46*'Monthly Return'!AY46</f>
        <v>4.744292776855697E-4</v>
      </c>
      <c r="AZ46" s="128">
        <f>'Drifted Weights'!AZ46*'Monthly Return'!AZ46</f>
        <v>4.3810507706790403E-4</v>
      </c>
      <c r="BA46" s="128">
        <f>'Drifted Weights'!BA46*'Monthly Return'!BA46</f>
        <v>9.9886104276141916E-4</v>
      </c>
      <c r="BB46" s="128">
        <f>'Drifted Weights'!BB46*'Monthly Return'!BB46</f>
        <v>3.358063422005219E-4</v>
      </c>
      <c r="BC46" s="129">
        <f>'Drifted Weights'!BC46*'Monthly Return'!BC46</f>
        <v>9.6173024447814579E-4</v>
      </c>
      <c r="BD46" s="127">
        <f>'Drifted Weights'!BD46*'Monthly Return'!BD46</f>
        <v>-6.0138922523522911E-5</v>
      </c>
      <c r="BE46" s="167" cm="1">
        <f t="array" ref="BE46">PRODUCT(1+C46:BD46)-1</f>
        <v>5.4143439658336234E-3</v>
      </c>
      <c r="BF46" s="164">
        <f t="shared" si="0"/>
        <v>1.6601807421484167E-2</v>
      </c>
    </row>
    <row r="47" spans="1:58">
      <c r="A47" s="115" t="s">
        <v>135</v>
      </c>
      <c r="B47" s="115" t="s">
        <v>136</v>
      </c>
      <c r="C47" s="138">
        <f>'Drifted Weights'!C47*'Monthly Return'!C47</f>
        <v>-2.9585299728888438E-4</v>
      </c>
      <c r="D47" s="128">
        <f>'Drifted Weights'!D47*'Monthly Return'!D47</f>
        <v>3.7506951958012606E-4</v>
      </c>
      <c r="E47" s="128">
        <f>'Drifted Weights'!E47*'Monthly Return'!E47</f>
        <v>3.3733844288702571E-3</v>
      </c>
      <c r="F47" s="128">
        <f>'Drifted Weights'!F47*'Monthly Return'!F47</f>
        <v>-8.2610241120850561E-4</v>
      </c>
      <c r="G47" s="128">
        <f>'Drifted Weights'!G47*'Monthly Return'!G47</f>
        <v>1.5148214281411098E-3</v>
      </c>
      <c r="H47" s="138">
        <f>'Drifted Weights'!H47*'Monthly Return'!H47</f>
        <v>1.0529571242092577E-3</v>
      </c>
      <c r="I47" s="128">
        <f>'Drifted Weights'!I47*'Monthly Return'!I47</f>
        <v>-4.2169747630418306E-4</v>
      </c>
      <c r="J47" s="128">
        <f>'Drifted Weights'!J47*'Monthly Return'!J47</f>
        <v>6.5288746806833832E-4</v>
      </c>
      <c r="K47" s="128">
        <f>'Drifted Weights'!K47*'Monthly Return'!K47</f>
        <v>-8.3709187216254692E-4</v>
      </c>
      <c r="L47" s="128">
        <f>'Drifted Weights'!L47*'Monthly Return'!L47</f>
        <v>-1.6828026771831639E-3</v>
      </c>
      <c r="M47" s="128">
        <f>'Drifted Weights'!M47*'Monthly Return'!M47</f>
        <v>-6.9651933893275604E-4</v>
      </c>
      <c r="N47" s="128">
        <f>'Drifted Weights'!N47*'Monthly Return'!N47</f>
        <v>1.068499356351162E-3</v>
      </c>
      <c r="O47" s="138">
        <f>'Drifted Weights'!O47*'Monthly Return'!O47</f>
        <v>6.4062656893262371E-4</v>
      </c>
      <c r="P47" s="128">
        <f>'Drifted Weights'!P47*'Monthly Return'!P47</f>
        <v>-1.2648919663912556E-3</v>
      </c>
      <c r="Q47" s="128">
        <f>'Drifted Weights'!Q47*'Monthly Return'!Q47</f>
        <v>1.6647760406863514E-3</v>
      </c>
      <c r="R47" s="128">
        <f>'Drifted Weights'!R47*'Monthly Return'!R47</f>
        <v>1.3346984112100749E-3</v>
      </c>
      <c r="S47" s="129">
        <f>'Drifted Weights'!S47*'Monthly Return'!S47</f>
        <v>2.5407542090898345E-3</v>
      </c>
      <c r="T47" s="138">
        <f>'Drifted Weights'!T47*'Monthly Return'!T47</f>
        <v>-2.5159152525353951E-4</v>
      </c>
      <c r="U47" s="128">
        <f>'Drifted Weights'!U47*'Monthly Return'!U47</f>
        <v>-4.8130267081548288E-4</v>
      </c>
      <c r="V47" s="128">
        <f>'Drifted Weights'!V47*'Monthly Return'!V47</f>
        <v>3.1020764065410817E-4</v>
      </c>
      <c r="W47" s="128">
        <f>'Drifted Weights'!W47*'Monthly Return'!W47</f>
        <v>-1.9940857012833665E-3</v>
      </c>
      <c r="X47" s="128">
        <f>'Drifted Weights'!X47*'Monthly Return'!X47</f>
        <v>2.6648925668657816E-3</v>
      </c>
      <c r="Y47" s="128">
        <f>'Drifted Weights'!Y47*'Monthly Return'!Y47</f>
        <v>3.9559476122313697E-4</v>
      </c>
      <c r="Z47" s="138">
        <f>'Drifted Weights'!Z47*'Monthly Return'!Z47</f>
        <v>-9.4380113874851818E-4</v>
      </c>
      <c r="AA47" s="128">
        <f>'Drifted Weights'!AA47*'Monthly Return'!AA47</f>
        <v>2.2876192388794053E-3</v>
      </c>
      <c r="AB47" s="128">
        <f>'Drifted Weights'!AB47*'Monthly Return'!AB47</f>
        <v>8.2265082511147856E-4</v>
      </c>
      <c r="AC47" s="128">
        <f>'Drifted Weights'!AC47*'Monthly Return'!AC47</f>
        <v>1.2569302118819413E-3</v>
      </c>
      <c r="AD47" s="128">
        <f>'Drifted Weights'!AD47*'Monthly Return'!AD47</f>
        <v>9.2631410059498538E-5</v>
      </c>
      <c r="AE47" s="129">
        <f>'Drifted Weights'!AE47*'Monthly Return'!AE47</f>
        <v>-1.0640542833757626E-3</v>
      </c>
      <c r="AF47" s="138">
        <f>'Drifted Weights'!AF47*'Monthly Return'!AF47</f>
        <v>-9.0619540114469303E-4</v>
      </c>
      <c r="AG47" s="128">
        <f>'Drifted Weights'!AG47*'Monthly Return'!AG47</f>
        <v>-2.2167628755465879E-4</v>
      </c>
      <c r="AH47" s="128">
        <f>'Drifted Weights'!AH47*'Monthly Return'!AH47</f>
        <v>-6.997704279162986E-6</v>
      </c>
      <c r="AI47" s="128">
        <f>'Drifted Weights'!AI47*'Monthly Return'!AI47</f>
        <v>3.1381591129814928E-5</v>
      </c>
      <c r="AJ47" s="128">
        <f>'Drifted Weights'!AJ47*'Monthly Return'!AJ47</f>
        <v>8.355456514056365E-4</v>
      </c>
      <c r="AK47" s="128">
        <f>'Drifted Weights'!AK47*'Monthly Return'!AK47</f>
        <v>1.8107523950660425E-3</v>
      </c>
      <c r="AL47" s="128">
        <f>'Drifted Weights'!AL47*'Monthly Return'!AL47</f>
        <v>-2.3836081183105417E-4</v>
      </c>
      <c r="AM47" s="138">
        <f>'Drifted Weights'!AM47*'Monthly Return'!AM47</f>
        <v>9.6909328245807795E-4</v>
      </c>
      <c r="AN47" s="128">
        <f>'Drifted Weights'!AN47*'Monthly Return'!AN47</f>
        <v>-7.2716366711671188E-4</v>
      </c>
      <c r="AO47" s="128">
        <f>'Drifted Weights'!AO47*'Monthly Return'!AO47</f>
        <v>5.0709127328074676E-4</v>
      </c>
      <c r="AP47" s="128">
        <f>'Drifted Weights'!AP47*'Monthly Return'!AP47</f>
        <v>-2.2680275035879619E-4</v>
      </c>
      <c r="AQ47" s="129">
        <f>'Drifted Weights'!AQ47*'Monthly Return'!AQ47</f>
        <v>1.0012372539570937E-3</v>
      </c>
      <c r="AR47" s="138">
        <f>'Drifted Weights'!AR47*'Monthly Return'!AR47</f>
        <v>1.1251732101616627E-3</v>
      </c>
      <c r="AS47" s="128">
        <f>'Drifted Weights'!AS47*'Monthly Return'!AS47</f>
        <v>6.5791772926610112E-4</v>
      </c>
      <c r="AT47" s="128">
        <f>'Drifted Weights'!AT47*'Monthly Return'!AT47</f>
        <v>1.5404715378730374E-3</v>
      </c>
      <c r="AU47" s="128">
        <f>'Drifted Weights'!AU47*'Monthly Return'!AU47</f>
        <v>6.5951506143150003E-4</v>
      </c>
      <c r="AV47" s="128">
        <f>'Drifted Weights'!AV47*'Monthly Return'!AV47</f>
        <v>1.2258259497875282E-3</v>
      </c>
      <c r="AW47" s="128">
        <f>'Drifted Weights'!AW47*'Monthly Return'!AW47</f>
        <v>2.1434640411806434E-3</v>
      </c>
      <c r="AX47" s="128">
        <f>'Drifted Weights'!AX47*'Monthly Return'!AX47</f>
        <v>-1.0311866861151054E-3</v>
      </c>
      <c r="AY47" s="127">
        <f>'Drifted Weights'!AY47*'Monthly Return'!AY47</f>
        <v>2.7162566522743242E-3</v>
      </c>
      <c r="AZ47" s="128">
        <f>'Drifted Weights'!AZ47*'Monthly Return'!AZ47</f>
        <v>1.6937455448737368E-3</v>
      </c>
      <c r="BA47" s="128">
        <f>'Drifted Weights'!BA47*'Monthly Return'!BA47</f>
        <v>-2.6849775897002255E-4</v>
      </c>
      <c r="BB47" s="128">
        <f>'Drifted Weights'!BB47*'Monthly Return'!BB47</f>
        <v>-1.3322803414741588E-3</v>
      </c>
      <c r="BC47" s="129">
        <f>'Drifted Weights'!BC47*'Monthly Return'!BC47</f>
        <v>1.3243999342436781E-3</v>
      </c>
      <c r="BD47" s="127">
        <f>'Drifted Weights'!BD47*'Monthly Return'!BD47</f>
        <v>-1.6516517722662918E-3</v>
      </c>
      <c r="BE47" s="167" cm="1">
        <f t="array" ref="BE47">PRODUCT(1+C47:BD47)-1</f>
        <v>2.3138160637950822E-2</v>
      </c>
      <c r="BF47" s="164">
        <f t="shared" si="0"/>
        <v>1.4792602070449723E-2</v>
      </c>
    </row>
    <row r="48" spans="1:58">
      <c r="A48" s="115" t="s">
        <v>250</v>
      </c>
      <c r="B48" s="115" t="s">
        <v>251</v>
      </c>
      <c r="C48" s="138">
        <f>'Drifted Weights'!C48*'Monthly Return'!C48</f>
        <v>7.8883422030324286E-4</v>
      </c>
      <c r="D48" s="128">
        <f>'Drifted Weights'!D48*'Monthly Return'!D48</f>
        <v>2.2259564205155918E-3</v>
      </c>
      <c r="E48" s="128">
        <f>'Drifted Weights'!E48*'Monthly Return'!E48</f>
        <v>1.1147735604771249E-3</v>
      </c>
      <c r="F48" s="128">
        <f>'Drifted Weights'!F48*'Monthly Return'!F48</f>
        <v>5.2737817425625147E-4</v>
      </c>
      <c r="G48" s="128">
        <f>'Drifted Weights'!G48*'Monthly Return'!G48</f>
        <v>4.7546386194260022E-4</v>
      </c>
      <c r="H48" s="138">
        <f>'Drifted Weights'!H48*'Monthly Return'!H48</f>
        <v>1.2210061251129625E-4</v>
      </c>
      <c r="I48" s="128">
        <f>'Drifted Weights'!I48*'Monthly Return'!I48</f>
        <v>-2.1336979005291256E-4</v>
      </c>
      <c r="J48" s="128">
        <f>'Drifted Weights'!J48*'Monthly Return'!J48</f>
        <v>6.922293065454592E-4</v>
      </c>
      <c r="K48" s="128">
        <f>'Drifted Weights'!K48*'Monthly Return'!K48</f>
        <v>7.7301320203375715E-4</v>
      </c>
      <c r="L48" s="128">
        <f>'Drifted Weights'!L48*'Monthly Return'!L48</f>
        <v>-8.8442221374665362E-5</v>
      </c>
      <c r="M48" s="128">
        <f>'Drifted Weights'!M48*'Monthly Return'!M48</f>
        <v>-2.0742877764120857E-4</v>
      </c>
      <c r="N48" s="128">
        <f>'Drifted Weights'!N48*'Monthly Return'!N48</f>
        <v>5.8501521200099384E-4</v>
      </c>
      <c r="O48" s="138">
        <f>'Drifted Weights'!O48*'Monthly Return'!O48</f>
        <v>1.3495330856511692E-4</v>
      </c>
      <c r="P48" s="128">
        <f>'Drifted Weights'!P48*'Monthly Return'!P48</f>
        <v>-1.6281506767427527E-5</v>
      </c>
      <c r="Q48" s="128">
        <f>'Drifted Weights'!Q48*'Monthly Return'!Q48</f>
        <v>-1.2251351030935836E-3</v>
      </c>
      <c r="R48" s="128">
        <f>'Drifted Weights'!R48*'Monthly Return'!R48</f>
        <v>6.6339700022140669E-4</v>
      </c>
      <c r="S48" s="129">
        <f>'Drifted Weights'!S48*'Monthly Return'!S48</f>
        <v>-1.8385265111907003E-3</v>
      </c>
      <c r="T48" s="138">
        <f>'Drifted Weights'!T48*'Monthly Return'!T48</f>
        <v>-1.3318606285771658E-3</v>
      </c>
      <c r="U48" s="128">
        <f>'Drifted Weights'!U48*'Monthly Return'!U48</f>
        <v>3.060204553819485E-3</v>
      </c>
      <c r="V48" s="128">
        <f>'Drifted Weights'!V48*'Monthly Return'!V48</f>
        <v>-9.2693231501664037E-4</v>
      </c>
      <c r="W48" s="128">
        <f>'Drifted Weights'!W48*'Monthly Return'!W48</f>
        <v>5.1928219991689025E-5</v>
      </c>
      <c r="X48" s="128">
        <f>'Drifted Weights'!X48*'Monthly Return'!X48</f>
        <v>2.6868697472674169E-3</v>
      </c>
      <c r="Y48" s="128">
        <f>'Drifted Weights'!Y48*'Monthly Return'!Y48</f>
        <v>1.4559931445177628E-3</v>
      </c>
      <c r="Z48" s="138">
        <f>'Drifted Weights'!Z48*'Monthly Return'!Z48</f>
        <v>-6.8821522599885195E-4</v>
      </c>
      <c r="AA48" s="128">
        <f>'Drifted Weights'!AA48*'Monthly Return'!AA48</f>
        <v>1.4378953710211862E-3</v>
      </c>
      <c r="AB48" s="128">
        <f>'Drifted Weights'!AB48*'Monthly Return'!AB48</f>
        <v>2.4431356300758308E-3</v>
      </c>
      <c r="AC48" s="128">
        <f>'Drifted Weights'!AC48*'Monthly Return'!AC48</f>
        <v>-7.2958618467366758E-4</v>
      </c>
      <c r="AD48" s="128">
        <f>'Drifted Weights'!AD48*'Monthly Return'!AD48</f>
        <v>5.2279378911689988E-4</v>
      </c>
      <c r="AE48" s="129">
        <f>'Drifted Weights'!AE48*'Monthly Return'!AE48</f>
        <v>-9.9791074585775562E-4</v>
      </c>
      <c r="AF48" s="138">
        <f>'Drifted Weights'!AF48*'Monthly Return'!AF48</f>
        <v>9.6877196505673212E-4</v>
      </c>
      <c r="AG48" s="128">
        <f>'Drifted Weights'!AG48*'Monthly Return'!AG48</f>
        <v>6.309191279552437E-4</v>
      </c>
      <c r="AH48" s="128">
        <f>'Drifted Weights'!AH48*'Monthly Return'!AH48</f>
        <v>-2.9339859162947365E-4</v>
      </c>
      <c r="AI48" s="128">
        <f>'Drifted Weights'!AI48*'Monthly Return'!AI48</f>
        <v>-6.8430952786739216E-5</v>
      </c>
      <c r="AJ48" s="128">
        <f>'Drifted Weights'!AJ48*'Monthly Return'!AJ48</f>
        <v>-9.621160742091319E-6</v>
      </c>
      <c r="AK48" s="128">
        <f>'Drifted Weights'!AK48*'Monthly Return'!AK48</f>
        <v>1.3377009697097394E-3</v>
      </c>
      <c r="AL48" s="128">
        <f>'Drifted Weights'!AL48*'Monthly Return'!AL48</f>
        <v>1.1936790274634742E-3</v>
      </c>
      <c r="AM48" s="138">
        <f>'Drifted Weights'!AM48*'Monthly Return'!AM48</f>
        <v>1.7399337282859716E-3</v>
      </c>
      <c r="AN48" s="128">
        <f>'Drifted Weights'!AN48*'Monthly Return'!AN48</f>
        <v>8.1057735894557101E-4</v>
      </c>
      <c r="AO48" s="128">
        <f>'Drifted Weights'!AO48*'Monthly Return'!AO48</f>
        <v>5.2575367368228E-4</v>
      </c>
      <c r="AP48" s="128">
        <f>'Drifted Weights'!AP48*'Monthly Return'!AP48</f>
        <v>4.1979978195415019E-4</v>
      </c>
      <c r="AQ48" s="129">
        <f>'Drifted Weights'!AQ48*'Monthly Return'!AQ48</f>
        <v>-1.5981441937547921E-4</v>
      </c>
      <c r="AR48" s="138">
        <f>'Drifted Weights'!AR48*'Monthly Return'!AR48</f>
        <v>-5.3499347324028495E-4</v>
      </c>
      <c r="AS48" s="128">
        <f>'Drifted Weights'!AS48*'Monthly Return'!AS48</f>
        <v>1.0891950784633495E-4</v>
      </c>
      <c r="AT48" s="128">
        <f>'Drifted Weights'!AT48*'Monthly Return'!AT48</f>
        <v>4.5661407413603823E-4</v>
      </c>
      <c r="AU48" s="128">
        <f>'Drifted Weights'!AU48*'Monthly Return'!AU48</f>
        <v>-1.9273913667170348E-4</v>
      </c>
      <c r="AV48" s="128">
        <f>'Drifted Weights'!AV48*'Monthly Return'!AV48</f>
        <v>-7.8119349662161044E-5</v>
      </c>
      <c r="AW48" s="128">
        <f>'Drifted Weights'!AW48*'Monthly Return'!AW48</f>
        <v>8.2006197656694642E-4</v>
      </c>
      <c r="AX48" s="128">
        <f>'Drifted Weights'!AX48*'Monthly Return'!AX48</f>
        <v>4.4511446499082236E-5</v>
      </c>
      <c r="AY48" s="127">
        <f>'Drifted Weights'!AY48*'Monthly Return'!AY48</f>
        <v>-8.0329350336379125E-6</v>
      </c>
      <c r="AZ48" s="128">
        <f>'Drifted Weights'!AZ48*'Monthly Return'!AZ48</f>
        <v>-1.100563197911528E-3</v>
      </c>
      <c r="BA48" s="128">
        <f>'Drifted Weights'!BA48*'Monthly Return'!BA48</f>
        <v>-1.4190498333530807E-3</v>
      </c>
      <c r="BB48" s="128">
        <f>'Drifted Weights'!BB48*'Monthly Return'!BB48</f>
        <v>4.7859585083948839E-4</v>
      </c>
      <c r="BC48" s="129">
        <f>'Drifted Weights'!BC48*'Monthly Return'!BC48</f>
        <v>1.1864004780493956E-3</v>
      </c>
      <c r="BD48" s="127">
        <f>'Drifted Weights'!BD48*'Monthly Return'!BD48</f>
        <v>-3.373832714127923E-5</v>
      </c>
      <c r="BE48" s="167" cm="1">
        <f t="array" ref="BE48">PRODUCT(1+C48:BD48)-1</f>
        <v>1.8459958818362043E-2</v>
      </c>
      <c r="BF48" s="164">
        <f t="shared" si="0"/>
        <v>1.6777806048525305E-2</v>
      </c>
    </row>
    <row r="49" spans="1:61">
      <c r="A49" s="115" t="s">
        <v>253</v>
      </c>
      <c r="B49" s="115" t="s">
        <v>254</v>
      </c>
      <c r="C49" s="138">
        <f>'Drifted Weights'!C49*'Monthly Return'!C49</f>
        <v>-9.7682498242795458E-4</v>
      </c>
      <c r="D49" s="128">
        <f>'Drifted Weights'!D49*'Monthly Return'!D49</f>
        <v>-5.5229476754075756E-4</v>
      </c>
      <c r="E49" s="128">
        <f>'Drifted Weights'!E49*'Monthly Return'!E49</f>
        <v>7.1927828843864282E-4</v>
      </c>
      <c r="F49" s="128">
        <f>'Drifted Weights'!F49*'Monthly Return'!F49</f>
        <v>6.1581473496316E-5</v>
      </c>
      <c r="G49" s="128">
        <f>'Drifted Weights'!G49*'Monthly Return'!G49</f>
        <v>-6.9476423692870772E-4</v>
      </c>
      <c r="H49" s="138">
        <f>'Drifted Weights'!H49*'Monthly Return'!H49</f>
        <v>7.7661411788332172E-4</v>
      </c>
      <c r="I49" s="128">
        <f>'Drifted Weights'!I49*'Monthly Return'!I49</f>
        <v>3.2492741871180419E-4</v>
      </c>
      <c r="J49" s="128">
        <f>'Drifted Weights'!J49*'Monthly Return'!J49</f>
        <v>2.6155754370998718E-4</v>
      </c>
      <c r="K49" s="128">
        <f>'Drifted Weights'!K49*'Monthly Return'!K49</f>
        <v>-1.1129829793359348E-3</v>
      </c>
      <c r="L49" s="128">
        <f>'Drifted Weights'!L49*'Monthly Return'!L49</f>
        <v>6.8019886648756667E-5</v>
      </c>
      <c r="M49" s="128">
        <f>'Drifted Weights'!M49*'Monthly Return'!M49</f>
        <v>-1.2907319136887957E-5</v>
      </c>
      <c r="N49" s="128">
        <f>'Drifted Weights'!N49*'Monthly Return'!N49</f>
        <v>-1.3113955775933712E-4</v>
      </c>
      <c r="O49" s="138">
        <f>'Drifted Weights'!O49*'Monthly Return'!O49</f>
        <v>5.4707299929711826E-4</v>
      </c>
      <c r="P49" s="128">
        <f>'Drifted Weights'!P49*'Monthly Return'!P49</f>
        <v>-8.9653849115751191E-4</v>
      </c>
      <c r="Q49" s="128">
        <f>'Drifted Weights'!Q49*'Monthly Return'!Q49</f>
        <v>-1.3279714143896444E-3</v>
      </c>
      <c r="R49" s="128">
        <f>'Drifted Weights'!R49*'Monthly Return'!R49</f>
        <v>-1.3466449101672219E-3</v>
      </c>
      <c r="S49" s="129">
        <f>'Drifted Weights'!S49*'Monthly Return'!S49</f>
        <v>-1.9915575081270865E-4</v>
      </c>
      <c r="T49" s="138">
        <f>'Drifted Weights'!T49*'Monthly Return'!T49</f>
        <v>-2.1500351440907721E-3</v>
      </c>
      <c r="U49" s="128">
        <f>'Drifted Weights'!U49*'Monthly Return'!U49</f>
        <v>1.443977580805565E-3</v>
      </c>
      <c r="V49" s="128">
        <f>'Drifted Weights'!V49*'Monthly Return'!V49</f>
        <v>-2.041588695811843E-3</v>
      </c>
      <c r="W49" s="128">
        <f>'Drifted Weights'!W49*'Monthly Return'!W49</f>
        <v>-2.4745571198257561E-3</v>
      </c>
      <c r="X49" s="128">
        <f>'Drifted Weights'!X49*'Monthly Return'!X49</f>
        <v>2.6904773618065606E-4</v>
      </c>
      <c r="Y49" s="128">
        <f>'Drifted Weights'!Y49*'Monthly Return'!Y49</f>
        <v>7.1253981868998006E-4</v>
      </c>
      <c r="Z49" s="138">
        <f>'Drifted Weights'!Z49*'Monthly Return'!Z49</f>
        <v>-8.3310653034738625E-4</v>
      </c>
      <c r="AA49" s="128">
        <f>'Drifted Weights'!AA49*'Monthly Return'!AA49</f>
        <v>2.2928607289888544E-3</v>
      </c>
      <c r="AB49" s="128">
        <f>'Drifted Weights'!AB49*'Monthly Return'!AB49</f>
        <v>-9.1759821255601656E-4</v>
      </c>
      <c r="AC49" s="128">
        <f>'Drifted Weights'!AC49*'Monthly Return'!AC49</f>
        <v>-3.4588447165852594E-3</v>
      </c>
      <c r="AD49" s="128">
        <f>'Drifted Weights'!AD49*'Monthly Return'!AD49</f>
        <v>1.6817086650187576E-3</v>
      </c>
      <c r="AE49" s="129">
        <f>'Drifted Weights'!AE49*'Monthly Return'!AE49</f>
        <v>-1.0532813760959422E-3</v>
      </c>
      <c r="AF49" s="138">
        <f>'Drifted Weights'!AF49*'Monthly Return'!AF49</f>
        <v>5.4707299929711826E-4</v>
      </c>
      <c r="AG49" s="128">
        <f>'Drifted Weights'!AG49*'Monthly Return'!AG49</f>
        <v>2.3581816707732269E-3</v>
      </c>
      <c r="AH49" s="128">
        <f>'Drifted Weights'!AH49*'Monthly Return'!AH49</f>
        <v>5.2402414280680869E-4</v>
      </c>
      <c r="AI49" s="128">
        <f>'Drifted Weights'!AI49*'Monthly Return'!AI49</f>
        <v>3.3552107645402473E-4</v>
      </c>
      <c r="AJ49" s="128">
        <f>'Drifted Weights'!AJ49*'Monthly Return'!AJ49</f>
        <v>-5.5893178638834087E-4</v>
      </c>
      <c r="AK49" s="128">
        <f>'Drifted Weights'!AK49*'Monthly Return'!AK49</f>
        <v>2.2993380370303555E-3</v>
      </c>
      <c r="AL49" s="128">
        <f>'Drifted Weights'!AL49*'Monthly Return'!AL49</f>
        <v>1.2974410428261093E-3</v>
      </c>
      <c r="AM49" s="138">
        <f>'Drifted Weights'!AM49*'Monthly Return'!AM49</f>
        <v>4.9733909027010742E-5</v>
      </c>
      <c r="AN49" s="128">
        <f>'Drifted Weights'!AN49*'Monthly Return'!AN49</f>
        <v>-1.2774953015856217E-3</v>
      </c>
      <c r="AO49" s="128">
        <f>'Drifted Weights'!AO49*'Monthly Return'!AO49</f>
        <v>7.1744400298273236E-4</v>
      </c>
      <c r="AP49" s="128">
        <f>'Drifted Weights'!AP49*'Monthly Return'!AP49</f>
        <v>-1.393628745409968E-4</v>
      </c>
      <c r="AQ49" s="129">
        <f>'Drifted Weights'!AQ49*'Monthly Return'!AQ49</f>
        <v>1.2371829838860211E-3</v>
      </c>
      <c r="AR49" s="138">
        <f>'Drifted Weights'!AR49*'Monthly Return'!AR49</f>
        <v>-9.870268099206748E-4</v>
      </c>
      <c r="AS49" s="128">
        <f>'Drifted Weights'!AS49*'Monthly Return'!AS49</f>
        <v>9.6095855024585976E-4</v>
      </c>
      <c r="AT49" s="128">
        <f>'Drifted Weights'!AT49*'Monthly Return'!AT49</f>
        <v>1.2141721838465388E-3</v>
      </c>
      <c r="AU49" s="128">
        <f>'Drifted Weights'!AU49*'Monthly Return'!AU49</f>
        <v>6.3544549827781723E-4</v>
      </c>
      <c r="AV49" s="128">
        <f>'Drifted Weights'!AV49*'Monthly Return'!AV49</f>
        <v>-1.0315004828776715E-3</v>
      </c>
      <c r="AW49" s="128">
        <f>'Drifted Weights'!AW49*'Monthly Return'!AW49</f>
        <v>5.1338984466112257E-4</v>
      </c>
      <c r="AX49" s="128">
        <f>'Drifted Weights'!AX49*'Monthly Return'!AX49</f>
        <v>-7.6655959634851277E-4</v>
      </c>
      <c r="AY49" s="127">
        <f>'Drifted Weights'!AY49*'Monthly Return'!AY49</f>
        <v>3.4431167787930518E-5</v>
      </c>
      <c r="AZ49" s="128">
        <f>'Drifted Weights'!AZ49*'Monthly Return'!AZ49</f>
        <v>2.2489672581646862E-4</v>
      </c>
      <c r="BA49" s="128">
        <f>'Drifted Weights'!BA49*'Monthly Return'!BA49</f>
        <v>-2.0296702112443128E-3</v>
      </c>
      <c r="BB49" s="128">
        <f>'Drifted Weights'!BB49*'Monthly Return'!BB49</f>
        <v>2.1643900771975613E-3</v>
      </c>
      <c r="BC49" s="129">
        <f>'Drifted Weights'!BC49*'Monthly Return'!BC49</f>
        <v>3.7829719841600616E-4</v>
      </c>
      <c r="BD49" s="127">
        <f>'Drifted Weights'!BD49*'Monthly Return'!BD49</f>
        <v>5.2284365900190789E-4</v>
      </c>
      <c r="BE49" s="167" cm="1">
        <f t="array" ref="BE49">PRODUCT(1+C49:BD49)-1</f>
        <v>-1.8358999253045294E-3</v>
      </c>
      <c r="BF49" s="164">
        <f t="shared" si="0"/>
        <v>1.9948939144639178E-2</v>
      </c>
    </row>
    <row r="50" spans="1:61" s="140" customFormat="1">
      <c r="A50" s="141"/>
      <c r="B50" s="142" t="s">
        <v>1865</v>
      </c>
      <c r="C50" s="152">
        <f>SUM(C2:C49)</f>
        <v>-8.5150007302466219E-3</v>
      </c>
      <c r="D50" s="152">
        <f>SUM(D2:D49)</f>
        <v>4.849999631607297E-2</v>
      </c>
      <c r="E50" s="152">
        <f>SUM(E2:E49)</f>
        <v>6.185121996161895E-2</v>
      </c>
      <c r="F50" s="152">
        <f>SUM(F2:F49)</f>
        <v>1.3821467108503705E-2</v>
      </c>
      <c r="G50" s="152">
        <f>SUM(G2:G49)</f>
        <v>3.2196762904342174E-2</v>
      </c>
      <c r="H50" s="152">
        <f>SUM(H2:H49)</f>
        <v>1.7524382662024548E-2</v>
      </c>
      <c r="I50" s="152">
        <f>SUM(I2:I49)</f>
        <v>9.8243150842106525E-3</v>
      </c>
      <c r="J50" s="152">
        <f>SUM(J2:J49)</f>
        <v>2.4884577632419216E-2</v>
      </c>
      <c r="K50" s="152">
        <f>SUM(K2:K49)</f>
        <v>-1.2963282463059986E-2</v>
      </c>
      <c r="L50" s="152">
        <f>SUM(L2:L49)</f>
        <v>4.7881965478748005E-2</v>
      </c>
      <c r="M50" s="152">
        <f>SUM(M2:M49)</f>
        <v>-4.0161185859967967E-2</v>
      </c>
      <c r="N50" s="152">
        <f>SUM(N2:N49)</f>
        <v>6.4813844126768091E-2</v>
      </c>
      <c r="O50" s="152">
        <f>SUM(O2:O49)</f>
        <v>2.6088175666800803E-3</v>
      </c>
      <c r="P50" s="152">
        <f>SUM(P2:P49)</f>
        <v>-3.1075846522814973E-2</v>
      </c>
      <c r="Q50" s="152">
        <f>SUM(Q2:Q49)</f>
        <v>1.6389524213710389E-2</v>
      </c>
      <c r="R50" s="152">
        <f>SUM(R2:R49)</f>
        <v>4.5565144909720462E-3</v>
      </c>
      <c r="S50" s="152">
        <f>SUM(S2:S49)</f>
        <v>-1.1822626372358465E-3</v>
      </c>
      <c r="T50" s="152">
        <f>SUM(T2:T49)</f>
        <v>-7.8770165621176808E-2</v>
      </c>
      <c r="U50" s="152">
        <f>SUM(U2:U49)</f>
        <v>6.8209213430577537E-2</v>
      </c>
      <c r="V50" s="152">
        <f>SUM(V2:V49)</f>
        <v>-4.3171142432042398E-2</v>
      </c>
      <c r="W50" s="152">
        <f>SUM(W2:W49)</f>
        <v>-5.6344747366383084E-2</v>
      </c>
      <c r="X50" s="152">
        <f>SUM(X2:X49)</f>
        <v>8.3669894094365038E-2</v>
      </c>
      <c r="Y50" s="152">
        <f>SUM(Y2:Y49)</f>
        <v>7.3633282061238564E-2</v>
      </c>
      <c r="Z50" s="152">
        <f>SUM(Z2:Z49)</f>
        <v>-3.3497957688499849E-2</v>
      </c>
      <c r="AA50" s="152">
        <f>SUM(AA2:AA49)</f>
        <v>8.3750688287073161E-2</v>
      </c>
      <c r="AB50" s="152">
        <f>SUM(AB2:AB49)</f>
        <v>1.8123913725423945E-2</v>
      </c>
      <c r="AC50" s="152">
        <f>SUM(AC2:AC49)</f>
        <v>7.091727251321402E-5</v>
      </c>
      <c r="AD50" s="152">
        <f>SUM(AD2:AD49)</f>
        <v>3.2570759166804068E-2</v>
      </c>
      <c r="AE50" s="152">
        <f>SUM(AE2:AE49)</f>
        <v>-1.6674470089417807E-2</v>
      </c>
      <c r="AF50" s="152">
        <f>SUM(AF2:AF49)</f>
        <v>3.234608501701814E-2</v>
      </c>
      <c r="AG50" s="152">
        <f>SUM(AG2:AG49)</f>
        <v>1.9849851753016495E-2</v>
      </c>
      <c r="AH50" s="152">
        <f>SUM(AH2:AH49)</f>
        <v>-1.6168318032841061E-2</v>
      </c>
      <c r="AI50" s="152">
        <f>SUM(AI2:AI49)</f>
        <v>-9.7036581834596992E-3</v>
      </c>
      <c r="AJ50" s="152">
        <f>SUM(AJ2:AJ49)</f>
        <v>-4.1317136875052111E-2</v>
      </c>
      <c r="AK50" s="152">
        <f>SUM(AK2:AK49)</f>
        <v>8.4900672464397003E-2</v>
      </c>
      <c r="AL50" s="152">
        <f>SUM(AL2:AL49)</f>
        <v>3.8975967957244048E-2</v>
      </c>
      <c r="AM50" s="152">
        <f>SUM(AM2:AM49)</f>
        <v>1.2977105796936401E-2</v>
      </c>
      <c r="AN50" s="152">
        <f>SUM(AN2:AN49)</f>
        <v>2.829315671828795E-2</v>
      </c>
      <c r="AO50" s="152">
        <f>SUM(AO2:AO49)</f>
        <v>5.73468692098313E-2</v>
      </c>
      <c r="AP50" s="152">
        <f>SUM(AP2:AP49)</f>
        <v>2.6518624065002337E-3</v>
      </c>
      <c r="AQ50" s="152">
        <f>SUM(AQ2:AQ49)</f>
        <v>4.1947344571916553E-2</v>
      </c>
      <c r="AR50" s="152">
        <f>SUM(AR2:AR49)</f>
        <v>-1.0844935227381928E-2</v>
      </c>
      <c r="AS50" s="152">
        <f>SUM(AS2:AS49)</f>
        <v>2.9098175552192476E-2</v>
      </c>
      <c r="AT50" s="152">
        <f>SUM(AT2:AT49)</f>
        <v>2.2491311973350754E-2</v>
      </c>
      <c r="AU50" s="152">
        <f>SUM(AU2:AU49)</f>
        <v>-4.5195938779649635E-3</v>
      </c>
      <c r="AV50" s="152">
        <f>SUM(AV2:AV49)</f>
        <v>-2.3071796178919027E-2</v>
      </c>
      <c r="AW50" s="152">
        <f>SUM(AW2:AW49)</f>
        <v>1.4301783708293011E-2</v>
      </c>
      <c r="AX50" s="152">
        <f>SUM(AX2:AX49)</f>
        <v>2.2599095383613898E-3</v>
      </c>
      <c r="AY50" s="152">
        <f>SUM(AY2:AY49)</f>
        <v>7.3865014766305401E-2</v>
      </c>
      <c r="AZ50" s="152">
        <f>SUM(AZ2:AZ49)</f>
        <v>4.2671766961577623E-2</v>
      </c>
      <c r="BA50" s="152">
        <f>SUM(BA2:BA49)</f>
        <v>-2.4806249638406337E-2</v>
      </c>
      <c r="BB50" s="152">
        <f>SUM(BB2:BB49)</f>
        <v>-6.0197556048418397E-3</v>
      </c>
      <c r="BC50" s="157">
        <f>SUM(BC2:BC49)</f>
        <v>4.5488606160843201E-2</v>
      </c>
      <c r="BD50" s="152">
        <f>SUM(BD2:BD49)</f>
        <v>-2.3330424428069412E-2</v>
      </c>
      <c r="BE50" s="152" cm="1">
        <f t="array" ref="BE50">PRODUCT(1+C50:BD50)-1</f>
        <v>1.0743301974949269</v>
      </c>
      <c r="BF50" s="165"/>
    </row>
    <row r="51" spans="1:61">
      <c r="A51" s="102"/>
      <c r="B51" s="143" t="s">
        <v>1866</v>
      </c>
      <c r="C51" s="143">
        <f>(1*(C50+1))</f>
        <v>0.99148499926975342</v>
      </c>
      <c r="D51" s="143">
        <f>(C51*(D50+1))</f>
        <v>1.0395720180817782</v>
      </c>
      <c r="E51" s="143">
        <f>(D51*(E50+1))</f>
        <v>1.1038708156380985</v>
      </c>
      <c r="F51" s="143">
        <f>(E51*(F50+1))</f>
        <v>1.1191279298084778</v>
      </c>
      <c r="G51" s="143">
        <f>(F51*(G50+1))</f>
        <v>1.1551602264241487</v>
      </c>
      <c r="H51" s="143">
        <f>(G51*(H50+1))</f>
        <v>1.1754036962679566</v>
      </c>
      <c r="I51" s="143">
        <f>(H51*(I50+1))</f>
        <v>1.1869512325312388</v>
      </c>
      <c r="J51" s="143">
        <f>(I51*(J50+1))</f>
        <v>1.2164880126230579</v>
      </c>
      <c r="K51" s="143">
        <f>(J51*(K50+1))</f>
        <v>1.2007183349024988</v>
      </c>
      <c r="L51" s="143">
        <f>(K51*(L50+1))</f>
        <v>1.2582110887639999</v>
      </c>
      <c r="M51" s="143">
        <f>(L51*(M50+1))</f>
        <v>1.2076798393770762</v>
      </c>
      <c r="N51" s="143">
        <f>(M51*(N50+1))</f>
        <v>1.2859542122415024</v>
      </c>
      <c r="O51" s="143">
        <f>(N51*(O50+1))</f>
        <v>1.2893090321803442</v>
      </c>
      <c r="P51" s="143">
        <f>(O51*(P50+1))</f>
        <v>1.2492426625758288</v>
      </c>
      <c r="Q51" s="143">
        <f>(P51*(Q50+1))</f>
        <v>1.2697171554429154</v>
      </c>
      <c r="R51" s="143">
        <f>(Q51*(R50+1))</f>
        <v>1.2755026400611269</v>
      </c>
      <c r="S51" s="143">
        <f>(R51*(S50+1))</f>
        <v>1.2739946609460868</v>
      </c>
      <c r="T51" s="143">
        <f>(S51*(T50+1))</f>
        <v>1.1736418905028687</v>
      </c>
      <c r="U51" s="143">
        <f>(T51*(U50+1))</f>
        <v>1.2536950807032454</v>
      </c>
      <c r="V51" s="143">
        <f>(U51*(V50+1))</f>
        <v>1.1995716318078546</v>
      </c>
      <c r="W51" s="143">
        <f>(V51*(W50+1))</f>
        <v>1.1319820712657611</v>
      </c>
      <c r="X51" s="143">
        <f>(W51*(X50+1))</f>
        <v>1.2266948912852873</v>
      </c>
      <c r="Y51" s="143">
        <f>(X51*(Y50+1))</f>
        <v>1.3170204622183774</v>
      </c>
      <c r="Z51" s="143">
        <f>(Y51*(Z50+1))</f>
        <v>1.2729029665000977</v>
      </c>
      <c r="AA51" s="143">
        <f>(Z51*(AA50+1))</f>
        <v>1.3795094660671381</v>
      </c>
      <c r="AB51" s="143">
        <f>(AA51*(AB50+1))</f>
        <v>1.4045115766135445</v>
      </c>
      <c r="AC51" s="143">
        <f>(AB51*(AC50+1))</f>
        <v>1.4046111807437713</v>
      </c>
      <c r="AD51" s="143">
        <f>(AC51*(AD50+1))</f>
        <v>1.450360433234777</v>
      </c>
      <c r="AE51" s="143">
        <f>(AD51*(AE50+1))</f>
        <v>1.4261764415719287</v>
      </c>
      <c r="AF51" s="143">
        <f>(AE51*(AF50+1))</f>
        <v>1.4723076660002825</v>
      </c>
      <c r="AG51" s="143">
        <f>(AF51*(AG50+1))</f>
        <v>1.501532754905218</v>
      </c>
      <c r="AH51" s="143">
        <f>(AG51*(AH50+1))</f>
        <v>1.4772554957871824</v>
      </c>
      <c r="AI51" s="143">
        <f>(AH51*(AI50+1))</f>
        <v>1.4629207134064262</v>
      </c>
      <c r="AJ51" s="143">
        <f>(AI51*(AJ50+1))</f>
        <v>1.402477018053264</v>
      </c>
      <c r="AK51" s="143">
        <f>(AJ51*(AK50+1))</f>
        <v>1.5215482600018484</v>
      </c>
      <c r="AL51" s="143">
        <f>(AK51*(AL50+1))</f>
        <v>1.580852076229081</v>
      </c>
      <c r="AM51" s="143">
        <f>(AL51*(AM50+1))</f>
        <v>1.6013669608716121</v>
      </c>
      <c r="AN51" s="143">
        <f>(AM51*(AN50+1))</f>
        <v>1.6466746872590412</v>
      </c>
      <c r="AO51" s="143">
        <f>(AN51*(AO50+1))</f>
        <v>1.7411063251804253</v>
      </c>
      <c r="AP51" s="143">
        <f>(AO51*(AP50+1))</f>
        <v>1.7457234995898909</v>
      </c>
      <c r="AQ51" s="143">
        <f>(AP51*(AQ50+1))</f>
        <v>1.8189519647544801</v>
      </c>
      <c r="AR51" s="143">
        <f>(AQ51*(AR50+1))</f>
        <v>1.7992255485149986</v>
      </c>
      <c r="AS51" s="143">
        <f>(AR51*(AS50+1))</f>
        <v>1.8515797293836778</v>
      </c>
      <c r="AT51" s="143">
        <f>(AS51*(AT50+1))</f>
        <v>1.8932241867207784</v>
      </c>
      <c r="AU51" s="143">
        <f>(AT51*(AU50+1))</f>
        <v>1.8846675822768599</v>
      </c>
      <c r="AV51" s="143">
        <f>(AU51*(AV50+1))</f>
        <v>1.841184915953552</v>
      </c>
      <c r="AW51" s="143">
        <f>(AV51*(AW50+1))</f>
        <v>1.8675171443884915</v>
      </c>
      <c r="AX51" s="143">
        <f>(AW51*(AX50+1))</f>
        <v>1.8717375641961482</v>
      </c>
      <c r="AY51" s="143">
        <f>(AX51*(AY50+1))</f>
        <v>2.0099934870141452</v>
      </c>
      <c r="AZ51" s="143">
        <f>(AY51*(AZ50+1))</f>
        <v>2.0957634606863018</v>
      </c>
      <c r="BA51" s="143">
        <f>(AZ51*(BA50+1))</f>
        <v>2.043775429097467</v>
      </c>
      <c r="BB51" s="143">
        <f>(BA51*(BB50+1))</f>
        <v>2.0314724005031195</v>
      </c>
      <c r="BC51" s="158">
        <f>(BB51*(BC50+1))</f>
        <v>2.1238812484562288</v>
      </c>
      <c r="BD51" s="143">
        <f>(BC51*(BD50+1))</f>
        <v>2.0743301974949269</v>
      </c>
    </row>
    <row r="52" spans="1:61">
      <c r="A52" s="147"/>
      <c r="B52" s="148" t="s">
        <v>1867</v>
      </c>
      <c r="C52" s="149">
        <v>-1.0999999999999999E-2</v>
      </c>
      <c r="D52" s="149">
        <v>2.3099999999999999E-2</v>
      </c>
      <c r="E52" s="149">
        <v>6.08E-2</v>
      </c>
      <c r="F52" s="149">
        <v>1.8100000000000002E-2</v>
      </c>
      <c r="G52" s="149">
        <v>2.1399999999999999E-2</v>
      </c>
      <c r="H52" s="149">
        <v>1.3599999999999999E-2</v>
      </c>
      <c r="I52" s="149">
        <v>1.9699999999999999E-2</v>
      </c>
      <c r="J52" s="149">
        <v>1.9800000000000002E-2</v>
      </c>
      <c r="K52" s="149">
        <v>-3.4099999999999998E-2</v>
      </c>
      <c r="L52" s="149">
        <v>4.5499999999999999E-2</v>
      </c>
      <c r="M52" s="149">
        <v>-2.64E-2</v>
      </c>
      <c r="N52" s="149">
        <v>5.5599999999999997E-2</v>
      </c>
      <c r="O52" s="149">
        <v>-4.0599999999999997E-2</v>
      </c>
      <c r="P52" s="149">
        <v>-3.3599999999999998E-2</v>
      </c>
      <c r="Q52" s="149">
        <v>6.1000000000000004E-3</v>
      </c>
      <c r="R52" s="149">
        <v>-1.2E-2</v>
      </c>
      <c r="S52" s="149">
        <v>-1.5599999999999999E-2</v>
      </c>
      <c r="T52" s="149">
        <v>-8.1500000000000003E-2</v>
      </c>
      <c r="U52" s="149">
        <v>7.6399999999999996E-2</v>
      </c>
      <c r="V52" s="149">
        <v>-5.2900000000000003E-2</v>
      </c>
      <c r="W52" s="149">
        <v>-6.5699999999999995E-2</v>
      </c>
      <c r="X52" s="149">
        <v>6.2799999999999995E-2</v>
      </c>
      <c r="Y52" s="149">
        <v>6.7500000000000004E-2</v>
      </c>
      <c r="Z52" s="149">
        <v>-3.44E-2</v>
      </c>
      <c r="AA52" s="149">
        <v>6.6699999999999995E-2</v>
      </c>
      <c r="AB52" s="149">
        <v>1.7399999999999999E-2</v>
      </c>
      <c r="AC52" s="149">
        <v>-7.1000000000000004E-3</v>
      </c>
      <c r="AD52" s="149">
        <v>1.9199999999999998E-2</v>
      </c>
      <c r="AE52" s="149">
        <v>-3.1899999999999998E-2</v>
      </c>
      <c r="AF52" s="149">
        <v>2.2499999999999999E-2</v>
      </c>
      <c r="AG52" s="149">
        <v>2.0400000000000001E-2</v>
      </c>
      <c r="AH52" s="149">
        <v>-2.7900000000000001E-2</v>
      </c>
      <c r="AI52" s="149">
        <v>-1.7399999999999999E-2</v>
      </c>
      <c r="AJ52" s="149">
        <v>-3.6799999999999999E-2</v>
      </c>
      <c r="AK52" s="149">
        <v>6.4500000000000002E-2</v>
      </c>
      <c r="AL52" s="149">
        <v>3.7699999999999997E-2</v>
      </c>
      <c r="AM52" s="149">
        <v>1.3899999999999999E-2</v>
      </c>
      <c r="AN52" s="149">
        <v>1.84E-2</v>
      </c>
      <c r="AO52" s="149">
        <v>3.6499999999999998E-2</v>
      </c>
      <c r="AP52" s="149">
        <v>-1.52E-2</v>
      </c>
      <c r="AQ52" s="149">
        <v>2.63E-2</v>
      </c>
      <c r="AR52" s="149">
        <v>-1.2999999999999999E-2</v>
      </c>
      <c r="AS52" s="149">
        <v>1.32E-2</v>
      </c>
      <c r="AT52" s="149">
        <v>1.3299999999999999E-2</v>
      </c>
      <c r="AU52" s="149">
        <v>-4.1000000000000003E-3</v>
      </c>
      <c r="AV52" s="149">
        <v>-3.3500000000000002E-2</v>
      </c>
      <c r="AW52" s="149">
        <v>9.5999999999999992E-3</v>
      </c>
      <c r="AX52" s="149">
        <v>-1.06E-2</v>
      </c>
      <c r="AY52" s="149">
        <v>6.8699999999999997E-2</v>
      </c>
      <c r="AZ52" s="149">
        <v>3.27E-2</v>
      </c>
      <c r="BA52" s="149">
        <v>-4.1799999999999997E-2</v>
      </c>
      <c r="BB52" s="149">
        <v>-1.21E-2</v>
      </c>
      <c r="BC52" s="159">
        <v>4.02E-2</v>
      </c>
      <c r="BD52" s="149">
        <v>-1.3299999999999999E-2</v>
      </c>
      <c r="BI52" s="133"/>
    </row>
    <row r="53" spans="1:61" s="124" customFormat="1">
      <c r="A53" s="147"/>
      <c r="B53" s="150" t="s">
        <v>1866</v>
      </c>
      <c r="C53" s="151">
        <v>0.98899999999999999</v>
      </c>
      <c r="D53" s="151">
        <v>1.0118</v>
      </c>
      <c r="E53" s="151">
        <v>1.0733999999999999</v>
      </c>
      <c r="F53" s="151">
        <v>1.0928</v>
      </c>
      <c r="G53" s="151">
        <v>1.1162000000000001</v>
      </c>
      <c r="H53" s="151">
        <v>1.1314</v>
      </c>
      <c r="I53" s="151">
        <v>1.1536</v>
      </c>
      <c r="J53" s="151">
        <v>1.1765000000000001</v>
      </c>
      <c r="K53" s="151">
        <v>1.1364000000000001</v>
      </c>
      <c r="L53" s="151">
        <v>1.1880999999999999</v>
      </c>
      <c r="M53" s="151">
        <v>1.1567000000000001</v>
      </c>
      <c r="N53" s="151">
        <v>1.2210000000000001</v>
      </c>
      <c r="O53" s="151">
        <v>1.1715</v>
      </c>
      <c r="P53" s="151">
        <v>1.1321000000000001</v>
      </c>
      <c r="Q53" s="151">
        <v>1.139</v>
      </c>
      <c r="R53" s="151">
        <v>1.1253</v>
      </c>
      <c r="S53" s="151">
        <v>1.1077999999999999</v>
      </c>
      <c r="T53" s="151">
        <v>1.0175000000000001</v>
      </c>
      <c r="U53" s="151">
        <v>1.0952</v>
      </c>
      <c r="V53" s="151">
        <v>1.0373000000000001</v>
      </c>
      <c r="W53" s="151">
        <v>0.96909999999999996</v>
      </c>
      <c r="X53" s="151">
        <v>1.03</v>
      </c>
      <c r="Y53" s="151">
        <v>1.0994999999999999</v>
      </c>
      <c r="Z53" s="151">
        <v>1.0617000000000001</v>
      </c>
      <c r="AA53" s="151">
        <v>1.1325000000000001</v>
      </c>
      <c r="AB53" s="151">
        <v>1.1521999999999999</v>
      </c>
      <c r="AC53" s="151">
        <v>1.1439999999999999</v>
      </c>
      <c r="AD53" s="151">
        <v>1.1659999999999999</v>
      </c>
      <c r="AE53" s="151">
        <v>1.1288</v>
      </c>
      <c r="AF53" s="151">
        <v>1.1541999999999999</v>
      </c>
      <c r="AG53" s="151">
        <v>1.1778</v>
      </c>
      <c r="AH53" s="151">
        <v>1.1449</v>
      </c>
      <c r="AI53" s="151">
        <v>1.125</v>
      </c>
      <c r="AJ53" s="151">
        <v>1.0835999999999999</v>
      </c>
      <c r="AK53" s="151">
        <v>1.1535</v>
      </c>
      <c r="AL53" s="151">
        <v>1.1970000000000001</v>
      </c>
      <c r="AM53" s="151">
        <v>1.2136</v>
      </c>
      <c r="AN53" s="151">
        <v>1.2359</v>
      </c>
      <c r="AO53" s="151">
        <v>1.2809999999999999</v>
      </c>
      <c r="AP53" s="151">
        <v>1.2616000000000001</v>
      </c>
      <c r="AQ53" s="151">
        <v>1.2947</v>
      </c>
      <c r="AR53" s="151">
        <v>1.2779</v>
      </c>
      <c r="AS53" s="151">
        <v>1.2948</v>
      </c>
      <c r="AT53" s="151">
        <v>1.3120000000000001</v>
      </c>
      <c r="AU53" s="151">
        <v>1.3066</v>
      </c>
      <c r="AV53" s="151">
        <v>1.2627999999999999</v>
      </c>
      <c r="AW53" s="151">
        <v>1.2749999999999999</v>
      </c>
      <c r="AX53" s="151">
        <v>1.2615000000000001</v>
      </c>
      <c r="AY53" s="151">
        <v>1.3481000000000001</v>
      </c>
      <c r="AZ53" s="151">
        <v>1.3922000000000001</v>
      </c>
      <c r="BA53" s="151">
        <v>1.3340000000000001</v>
      </c>
      <c r="BB53" s="151">
        <v>1.3179000000000001</v>
      </c>
      <c r="BC53" s="160">
        <v>1.3708</v>
      </c>
      <c r="BD53" s="151">
        <v>1.3526</v>
      </c>
      <c r="BE53" s="162"/>
      <c r="BF53" s="162"/>
      <c r="BG53" s="63"/>
      <c r="BH53" s="63"/>
      <c r="BI53" s="133"/>
    </row>
    <row r="54" spans="1:61">
      <c r="A54" s="153"/>
      <c r="B54" s="154" t="s">
        <v>1868</v>
      </c>
      <c r="C54" s="155">
        <f>C50-C52</f>
        <v>2.4849992697533775E-3</v>
      </c>
      <c r="D54" s="156">
        <f>D50-D52</f>
        <v>2.5399996316072971E-2</v>
      </c>
      <c r="E54" s="156">
        <f>E50-E52</f>
        <v>1.0512199616189502E-3</v>
      </c>
      <c r="F54" s="156">
        <f>F50-F52</f>
        <v>-4.2785328914962967E-3</v>
      </c>
      <c r="G54" s="156">
        <f>G50-G52</f>
        <v>1.0796762904342175E-2</v>
      </c>
      <c r="H54" s="155">
        <f>H50-H52</f>
        <v>3.9243826620245486E-3</v>
      </c>
      <c r="I54" s="156">
        <f>I50-I52</f>
        <v>-9.8756849157893463E-3</v>
      </c>
      <c r="J54" s="156">
        <f>J50-J52</f>
        <v>5.0845776324192141E-3</v>
      </c>
      <c r="K54" s="156">
        <f>K50-K52</f>
        <v>2.1136717536940013E-2</v>
      </c>
      <c r="L54" s="156">
        <f>L50-L52</f>
        <v>2.3819654787480063E-3</v>
      </c>
      <c r="M54" s="156">
        <f>M50-M52</f>
        <v>-1.3761185859967967E-2</v>
      </c>
      <c r="N54" s="156">
        <f>N50-N52</f>
        <v>9.2138441267680948E-3</v>
      </c>
      <c r="O54" s="155">
        <f>O50-O52</f>
        <v>4.3208817566680074E-2</v>
      </c>
      <c r="P54" s="156">
        <f>P50-P52</f>
        <v>2.5241534771850253E-3</v>
      </c>
      <c r="Q54" s="156">
        <f>Q50-Q52</f>
        <v>1.0289524213710387E-2</v>
      </c>
      <c r="R54" s="156">
        <f>R50-R52</f>
        <v>1.6556514490972046E-2</v>
      </c>
      <c r="S54" s="156">
        <f>S50-S52</f>
        <v>1.4417737362764152E-2</v>
      </c>
      <c r="T54" s="155">
        <f>T50-T52</f>
        <v>2.7298343788231955E-3</v>
      </c>
      <c r="U54" s="156">
        <f>U50-U52</f>
        <v>-8.1907865694224591E-3</v>
      </c>
      <c r="V54" s="156">
        <f>V50-V52</f>
        <v>9.728857567957605E-3</v>
      </c>
      <c r="W54" s="156">
        <f>W50-W52</f>
        <v>9.3552526336169103E-3</v>
      </c>
      <c r="X54" s="156">
        <f>X50-X52</f>
        <v>2.0869894094365044E-2</v>
      </c>
      <c r="Y54" s="156">
        <f>Y50-Y52</f>
        <v>6.1332820612385597E-3</v>
      </c>
      <c r="Z54" s="155">
        <f>Z50-Z52</f>
        <v>9.020423115001508E-4</v>
      </c>
      <c r="AA54" s="156">
        <f>AA50-AA52</f>
        <v>1.7050688287073165E-2</v>
      </c>
      <c r="AB54" s="156">
        <f>AB50-AB52</f>
        <v>7.2391372542394625E-4</v>
      </c>
      <c r="AC54" s="156">
        <f>AC50-AC52</f>
        <v>7.170917272513214E-3</v>
      </c>
      <c r="AD54" s="156">
        <f>AD50-AD52</f>
        <v>1.337075916680407E-2</v>
      </c>
      <c r="AE54" s="156">
        <f>AE50-AE52</f>
        <v>1.5225529910582191E-2</v>
      </c>
      <c r="AF54" s="155">
        <f>AF50-AF52</f>
        <v>9.8460850170181413E-3</v>
      </c>
      <c r="AG54" s="156">
        <f>AG50-AG52</f>
        <v>-5.5014824698350687E-4</v>
      </c>
      <c r="AH54" s="156">
        <f>AH50-AH52</f>
        <v>1.173168196715894E-2</v>
      </c>
      <c r="AI54" s="156">
        <f>AI50-AI52</f>
        <v>7.6963418165402996E-3</v>
      </c>
      <c r="AJ54" s="156">
        <f>AJ50-AJ52</f>
        <v>-4.5171368750521121E-3</v>
      </c>
      <c r="AK54" s="156">
        <f>AK50-AK52</f>
        <v>2.0400672464397002E-2</v>
      </c>
      <c r="AL54" s="156">
        <f>AL50-AL52</f>
        <v>1.2759679572440508E-3</v>
      </c>
      <c r="AM54" s="155">
        <f>AM50-AM52</f>
        <v>-9.2289420306359768E-4</v>
      </c>
      <c r="AN54" s="156">
        <f>AN50-AN52</f>
        <v>9.8931567182879501E-3</v>
      </c>
      <c r="AO54" s="156">
        <f>AO50-AO52</f>
        <v>2.0846869209831302E-2</v>
      </c>
      <c r="AP54" s="156">
        <f>AP50-AP52</f>
        <v>1.7851862406500232E-2</v>
      </c>
      <c r="AQ54" s="156">
        <f>AQ50-AQ52</f>
        <v>1.5647344571916553E-2</v>
      </c>
      <c r="AR54" s="155">
        <f>AR50-AR52</f>
        <v>2.1550647726180719E-3</v>
      </c>
      <c r="AS54" s="156">
        <f>AS50-AS52</f>
        <v>1.5898175552192476E-2</v>
      </c>
      <c r="AT54" s="156">
        <f>AT50-AT52</f>
        <v>9.1913119733507548E-3</v>
      </c>
      <c r="AU54" s="156">
        <f>AU50-AU52</f>
        <v>-4.1959387796496311E-4</v>
      </c>
      <c r="AV54" s="156">
        <f>AV50-AV52</f>
        <v>1.0428203821080975E-2</v>
      </c>
      <c r="AW54" s="156">
        <f>AW50-AW52</f>
        <v>4.7017837082930121E-3</v>
      </c>
      <c r="AX54" s="156">
        <f>AX50-AX52</f>
        <v>1.2859909538361389E-2</v>
      </c>
      <c r="AY54" s="156">
        <f>AY50-AY52</f>
        <v>5.1650147663054036E-3</v>
      </c>
      <c r="AZ54" s="156">
        <f>AZ50-AZ52</f>
        <v>9.971766961577623E-3</v>
      </c>
      <c r="BA54" s="156">
        <f>BA50-BA52</f>
        <v>1.699375036159366E-2</v>
      </c>
      <c r="BB54" s="156">
        <f>BB50-BB52</f>
        <v>6.0802443951581599E-3</v>
      </c>
      <c r="BC54" s="161">
        <f>BC50-BC52</f>
        <v>5.2886061608432011E-3</v>
      </c>
      <c r="BD54" s="156">
        <f>BD50-BD52</f>
        <v>-1.0030424428069413E-2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F0FD8-DD77-48D0-9067-47D4103C7CAF}">
  <sheetPr>
    <tabColor theme="8" tint="0.39997558519241921"/>
  </sheetPr>
  <dimension ref="A1:BD50"/>
  <sheetViews>
    <sheetView workbookViewId="0">
      <selection activeCell="T51" sqref="T51"/>
    </sheetView>
  </sheetViews>
  <sheetFormatPr defaultRowHeight="15"/>
  <cols>
    <col min="1" max="1" width="27" customWidth="1"/>
    <col min="2" max="2" width="11.140625" customWidth="1"/>
    <col min="3" max="3" width="15" customWidth="1"/>
    <col min="4" max="4" width="14.140625" bestFit="1" customWidth="1"/>
    <col min="5" max="5" width="13.7109375" customWidth="1"/>
  </cols>
  <sheetData>
    <row r="1" spans="1:56" s="24" customFormat="1">
      <c r="B1" s="77">
        <v>44197</v>
      </c>
      <c r="C1" s="77">
        <v>44228</v>
      </c>
      <c r="D1" s="77">
        <v>44256</v>
      </c>
      <c r="E1" s="77">
        <v>44287</v>
      </c>
      <c r="F1" s="77">
        <v>44317</v>
      </c>
      <c r="G1" s="77">
        <v>44348</v>
      </c>
      <c r="H1" s="77">
        <v>44378</v>
      </c>
      <c r="I1" s="77">
        <v>44409</v>
      </c>
      <c r="J1" s="77">
        <v>44440</v>
      </c>
      <c r="K1" s="77">
        <v>44470</v>
      </c>
      <c r="L1" s="77">
        <v>44501</v>
      </c>
      <c r="M1" s="77">
        <v>44531</v>
      </c>
      <c r="N1" s="77">
        <v>44562</v>
      </c>
      <c r="O1" s="77">
        <v>44593</v>
      </c>
      <c r="P1" s="77">
        <v>44621</v>
      </c>
      <c r="Q1" s="77">
        <v>44652</v>
      </c>
      <c r="R1" s="77">
        <v>44682</v>
      </c>
      <c r="S1" s="77">
        <v>44713</v>
      </c>
      <c r="T1" s="77">
        <v>44743</v>
      </c>
      <c r="U1" s="77">
        <v>44774</v>
      </c>
      <c r="V1" s="77">
        <v>44805</v>
      </c>
      <c r="W1" s="77">
        <v>44835</v>
      </c>
      <c r="X1" s="77">
        <v>44866</v>
      </c>
      <c r="Y1" s="77">
        <v>44896</v>
      </c>
      <c r="Z1" s="77">
        <v>44927</v>
      </c>
      <c r="AA1" s="77">
        <v>44958</v>
      </c>
      <c r="AB1" s="77">
        <v>44986</v>
      </c>
      <c r="AC1" s="77">
        <v>45017</v>
      </c>
      <c r="AD1" s="77">
        <v>45047</v>
      </c>
      <c r="AE1" s="77">
        <v>45078</v>
      </c>
      <c r="AF1" s="77">
        <v>45108</v>
      </c>
      <c r="AG1" s="77">
        <v>45139</v>
      </c>
      <c r="AH1" s="77">
        <v>45170</v>
      </c>
      <c r="AI1" s="77">
        <v>45200</v>
      </c>
      <c r="AJ1" s="77">
        <v>45231</v>
      </c>
      <c r="AK1" s="77">
        <v>45261</v>
      </c>
      <c r="AL1" s="77">
        <v>45292</v>
      </c>
      <c r="AM1" s="77">
        <v>45323</v>
      </c>
      <c r="AN1" s="77">
        <v>45352</v>
      </c>
      <c r="AO1" s="77">
        <v>45383</v>
      </c>
      <c r="AP1" s="77">
        <v>45413</v>
      </c>
      <c r="AQ1" s="77">
        <v>45444</v>
      </c>
      <c r="AR1" s="77">
        <v>45474</v>
      </c>
      <c r="AS1" s="77">
        <v>45505</v>
      </c>
      <c r="AT1" s="77">
        <v>45536</v>
      </c>
      <c r="AU1" s="77">
        <v>45566</v>
      </c>
      <c r="AV1" s="77">
        <v>45597</v>
      </c>
      <c r="AW1" s="77">
        <v>45627</v>
      </c>
      <c r="AX1" s="77">
        <v>45658</v>
      </c>
      <c r="AY1" s="77">
        <v>45689</v>
      </c>
      <c r="AZ1" s="77">
        <v>45717</v>
      </c>
      <c r="BA1" s="77">
        <v>45748</v>
      </c>
      <c r="BB1" s="77">
        <v>45778</v>
      </c>
      <c r="BC1" s="77">
        <v>45809</v>
      </c>
    </row>
    <row r="2" spans="1:56" s="59" customFormat="1">
      <c r="A2" s="58" t="s">
        <v>1855</v>
      </c>
      <c r="B2" s="59">
        <v>0.98886149964014292</v>
      </c>
      <c r="C2" s="59">
        <v>1.0290749905700172</v>
      </c>
      <c r="D2" s="59">
        <v>1.0987984096726078</v>
      </c>
      <c r="E2" s="59">
        <v>1.1175477726208209</v>
      </c>
      <c r="F2" s="59">
        <v>1.1523375326888856</v>
      </c>
      <c r="G2" s="59">
        <v>1.1703447744457136</v>
      </c>
      <c r="H2" s="59">
        <v>1.1855793673484003</v>
      </c>
      <c r="I2" s="59">
        <v>1.2167930450934614</v>
      </c>
      <c r="J2" s="59">
        <v>1.1887873560204447</v>
      </c>
      <c r="K2" s="59">
        <v>1.2425448327973843</v>
      </c>
      <c r="L2" s="59">
        <v>1.1939953316567939</v>
      </c>
      <c r="M2" s="59">
        <v>1.266879283853694</v>
      </c>
      <c r="N2" s="59">
        <v>1.2560638324688449</v>
      </c>
      <c r="O2" s="59">
        <v>1.2112931127794504</v>
      </c>
      <c r="P2" s="59">
        <v>1.2297472737869533</v>
      </c>
      <c r="Q2" s="59">
        <v>1.2402720278414407</v>
      </c>
      <c r="R2" s="59">
        <v>1.2267150210773237</v>
      </c>
      <c r="S2" s="59">
        <v>1.1296455956813141</v>
      </c>
      <c r="T2" s="59">
        <v>1.1991105852189445</v>
      </c>
      <c r="U2" s="59">
        <v>1.1378951661238226</v>
      </c>
      <c r="V2" s="59">
        <v>1.0784600146532661</v>
      </c>
      <c r="W2" s="59">
        <v>1.1586000667404941</v>
      </c>
      <c r="X2" s="59">
        <v>1.2484059617923882</v>
      </c>
      <c r="Y2" s="59">
        <v>1.2063421310244959</v>
      </c>
      <c r="Z2" s="59">
        <v>1.315566242327024</v>
      </c>
      <c r="AA2" s="59">
        <v>1.3389218963886838</v>
      </c>
      <c r="AB2" s="59">
        <v>1.3444908205764952</v>
      </c>
      <c r="AC2" s="59">
        <v>1.3816629817719313</v>
      </c>
      <c r="AD2" s="59">
        <v>1.3651577929870646</v>
      </c>
      <c r="AE2" s="59">
        <v>1.4083098638628329</v>
      </c>
      <c r="AF2" s="59">
        <v>1.4374936670297846</v>
      </c>
      <c r="AG2" s="59">
        <v>1.4101922285130752</v>
      </c>
      <c r="AH2" s="59">
        <v>1.3894070850167708</v>
      </c>
      <c r="AI2" s="59">
        <v>1.3352322117345798</v>
      </c>
      <c r="AJ2" s="59">
        <v>1.452475664570603</v>
      </c>
      <c r="AK2" s="59">
        <v>1.5160465642168488</v>
      </c>
      <c r="AL2" s="59">
        <v>1.5420947964503056</v>
      </c>
      <c r="AM2" s="59">
        <v>1.5954334159622088</v>
      </c>
      <c r="AN2" s="59">
        <v>1.683398185918854</v>
      </c>
      <c r="AO2" s="59">
        <v>1.6797033581410872</v>
      </c>
      <c r="AP2" s="59">
        <v>1.755421874914201</v>
      </c>
      <c r="AQ2" s="59">
        <v>1.7350363697725164</v>
      </c>
      <c r="AR2" s="59">
        <v>1.7836184364531826</v>
      </c>
      <c r="AS2" s="59">
        <v>1.8319878981860946</v>
      </c>
      <c r="AT2" s="59">
        <v>1.831788209219106</v>
      </c>
      <c r="AU2" s="59">
        <v>1.790966232457152</v>
      </c>
      <c r="AV2" s="59">
        <v>1.8235671801738196</v>
      </c>
      <c r="AW2" s="59">
        <v>1.8280707122036206</v>
      </c>
      <c r="AX2" s="59">
        <v>1.9675204115157443</v>
      </c>
      <c r="AY2" s="59">
        <v>2.066196317687957</v>
      </c>
      <c r="AZ2" s="59">
        <v>2.019720529233842</v>
      </c>
      <c r="BA2" s="59">
        <v>2.035141672151124</v>
      </c>
      <c r="BB2" s="59">
        <v>2.1302942175150124</v>
      </c>
      <c r="BC2" s="59">
        <v>2.0725705992926953</v>
      </c>
    </row>
    <row r="3" spans="1:56" s="76" customFormat="1">
      <c r="A3" s="75" t="s">
        <v>1856</v>
      </c>
      <c r="B3" s="76">
        <v>0.99148499926975342</v>
      </c>
      <c r="C3" s="76">
        <v>1.0395720180817782</v>
      </c>
      <c r="D3" s="76">
        <v>1.1038708156380985</v>
      </c>
      <c r="E3" s="76">
        <v>1.1191279298084778</v>
      </c>
      <c r="F3" s="76">
        <v>1.1551602264241487</v>
      </c>
      <c r="G3" s="76">
        <v>1.1754036962679566</v>
      </c>
      <c r="H3" s="76">
        <v>1.1869512325312388</v>
      </c>
      <c r="I3" s="76">
        <v>1.2164880126230579</v>
      </c>
      <c r="J3" s="76">
        <v>1.2007183349024988</v>
      </c>
      <c r="K3" s="76">
        <v>1.2582110887639999</v>
      </c>
      <c r="L3" s="76">
        <v>1.2076798393770762</v>
      </c>
      <c r="M3" s="76">
        <v>1.2859542122415024</v>
      </c>
      <c r="N3" s="76">
        <v>1.2893090321803442</v>
      </c>
      <c r="O3" s="76">
        <v>1.2492426625758288</v>
      </c>
      <c r="P3" s="76">
        <v>1.2697171554429154</v>
      </c>
      <c r="Q3" s="76">
        <v>1.2755026400611269</v>
      </c>
      <c r="R3" s="76">
        <v>1.2739946609460868</v>
      </c>
      <c r="S3" s="76">
        <v>1.1736418905028687</v>
      </c>
      <c r="T3" s="76">
        <v>1.2536950807032454</v>
      </c>
      <c r="U3" s="76">
        <v>1.1995716318078546</v>
      </c>
      <c r="V3" s="76">
        <v>1.1319820712657611</v>
      </c>
      <c r="W3" s="76">
        <v>1.2266948912852873</v>
      </c>
      <c r="X3" s="76">
        <v>1.3170204622183774</v>
      </c>
      <c r="Y3" s="76">
        <v>1.2729029665000977</v>
      </c>
      <c r="Z3" s="76">
        <v>1.3795094660671381</v>
      </c>
      <c r="AA3" s="76">
        <v>1.4045115766135445</v>
      </c>
      <c r="AB3" s="76">
        <v>1.4046111807437713</v>
      </c>
      <c r="AC3" s="76">
        <v>1.450360433234777</v>
      </c>
      <c r="AD3" s="76">
        <v>1.4261764415719287</v>
      </c>
      <c r="AE3" s="76">
        <v>1.4723076660002825</v>
      </c>
      <c r="AF3" s="76">
        <v>1.501532754905218</v>
      </c>
      <c r="AG3" s="76">
        <v>1.4772554957871824</v>
      </c>
      <c r="AH3" s="76">
        <v>1.4629207134064262</v>
      </c>
      <c r="AI3" s="76">
        <v>1.402477018053264</v>
      </c>
      <c r="AJ3" s="76">
        <v>1.5215482600018484</v>
      </c>
      <c r="AK3" s="76">
        <v>1.580852076229081</v>
      </c>
      <c r="AL3" s="76">
        <v>1.6013669608716121</v>
      </c>
      <c r="AM3" s="76">
        <v>1.6466746872590412</v>
      </c>
      <c r="AN3" s="76">
        <v>1.7411063251804253</v>
      </c>
      <c r="AO3" s="76">
        <v>1.7457234995898909</v>
      </c>
      <c r="AP3" s="76">
        <v>1.8189519647544801</v>
      </c>
      <c r="AQ3" s="76">
        <v>1.7992255485149986</v>
      </c>
      <c r="AR3" s="76">
        <v>1.8515797293836778</v>
      </c>
      <c r="AS3" s="76">
        <v>1.8932241867207784</v>
      </c>
      <c r="AT3" s="76">
        <v>1.8846675822768599</v>
      </c>
      <c r="AU3" s="76">
        <v>1.841184915953552</v>
      </c>
      <c r="AV3" s="76">
        <v>1.8675171443884915</v>
      </c>
      <c r="AW3" s="76">
        <v>1.8717375641961482</v>
      </c>
      <c r="AX3" s="76">
        <v>2.0099934870141452</v>
      </c>
      <c r="AY3" s="76">
        <v>2.0957634606863018</v>
      </c>
      <c r="AZ3" s="76">
        <v>2.043775429097467</v>
      </c>
      <c r="BA3" s="76">
        <v>2.0314724005031195</v>
      </c>
      <c r="BB3" s="76">
        <v>2.1238812484562288</v>
      </c>
      <c r="BC3" s="76">
        <v>2.0743301974949269</v>
      </c>
    </row>
    <row r="4" spans="1:56" s="74" customFormat="1">
      <c r="A4" s="73" t="s">
        <v>1869</v>
      </c>
      <c r="B4" s="74">
        <v>0.98899999999999999</v>
      </c>
      <c r="C4" s="74">
        <v>1.0118459</v>
      </c>
      <c r="D4" s="74">
        <v>1.07336613072</v>
      </c>
      <c r="E4" s="74">
        <v>1.092794057686032</v>
      </c>
      <c r="F4" s="74">
        <v>1.1161798505205132</v>
      </c>
      <c r="G4" s="74">
        <v>1.1313598964875922</v>
      </c>
      <c r="H4" s="74">
        <v>1.1536476864483978</v>
      </c>
      <c r="I4" s="74">
        <v>1.1764899106400761</v>
      </c>
      <c r="J4" s="74">
        <v>1.1363716046872494</v>
      </c>
      <c r="K4" s="74">
        <v>1.1880765127005193</v>
      </c>
      <c r="L4" s="74">
        <v>1.1567112927652257</v>
      </c>
      <c r="M4" s="74">
        <v>1.2210244406429722</v>
      </c>
      <c r="N4" s="74">
        <v>1.1714508483528676</v>
      </c>
      <c r="O4" s="74">
        <v>1.1320900998482113</v>
      </c>
      <c r="P4" s="74">
        <v>1.1389958494572854</v>
      </c>
      <c r="Q4" s="74">
        <v>1.1253278992637978</v>
      </c>
      <c r="R4" s="74">
        <v>1.1077727840352827</v>
      </c>
      <c r="S4" s="74">
        <v>1.0174893021364071</v>
      </c>
      <c r="T4" s="74">
        <v>1.0952254848196286</v>
      </c>
      <c r="U4" s="74">
        <v>1.0372880566726703</v>
      </c>
      <c r="V4" s="74">
        <v>0.9691382313492759</v>
      </c>
      <c r="W4" s="74">
        <v>1.0300001122780105</v>
      </c>
      <c r="X4" s="74">
        <v>1.0995251198567761</v>
      </c>
      <c r="Y4" s="74">
        <v>1.061701455733703</v>
      </c>
      <c r="Z4" s="74">
        <v>1.132516942831141</v>
      </c>
      <c r="AA4" s="74">
        <v>1.1522227376364029</v>
      </c>
      <c r="AB4" s="74">
        <v>1.1440419561991844</v>
      </c>
      <c r="AC4" s="74">
        <v>1.1660075617582089</v>
      </c>
      <c r="AD4" s="74">
        <v>1.128811920538122</v>
      </c>
      <c r="AE4" s="74">
        <v>1.1542101887502296</v>
      </c>
      <c r="AF4" s="74">
        <v>1.1777560766007342</v>
      </c>
      <c r="AG4" s="74">
        <v>1.1448966820635738</v>
      </c>
      <c r="AH4" s="74">
        <v>1.1249754797956677</v>
      </c>
      <c r="AI4" s="74">
        <v>1.0835763821391873</v>
      </c>
      <c r="AJ4" s="74">
        <v>1.1534670587871649</v>
      </c>
      <c r="AK4" s="74">
        <v>1.1969527669034412</v>
      </c>
      <c r="AL4" s="74">
        <v>1.213590410363399</v>
      </c>
      <c r="AM4" s="74">
        <v>1.2359204739140854</v>
      </c>
      <c r="AN4" s="74">
        <v>1.2810315712119495</v>
      </c>
      <c r="AO4" s="74">
        <v>1.2615598913295278</v>
      </c>
      <c r="AP4" s="74">
        <v>1.2947389164714944</v>
      </c>
      <c r="AQ4" s="74">
        <v>1.2779073105573651</v>
      </c>
      <c r="AR4" s="74">
        <v>1.2947756870567224</v>
      </c>
      <c r="AS4" s="74">
        <v>1.3119962036945769</v>
      </c>
      <c r="AT4" s="74">
        <v>1.3066170192594291</v>
      </c>
      <c r="AU4" s="74">
        <v>1.2628453491142382</v>
      </c>
      <c r="AV4" s="74">
        <v>1.274968664465735</v>
      </c>
      <c r="AW4" s="74">
        <v>1.2614539966223981</v>
      </c>
      <c r="AX4" s="74">
        <v>1.3481158861903568</v>
      </c>
      <c r="AY4" s="74">
        <v>1.3921992756687813</v>
      </c>
      <c r="AZ4" s="74">
        <v>1.3340053459458263</v>
      </c>
      <c r="BA4" s="74">
        <v>1.3178638812598817</v>
      </c>
      <c r="BB4" s="74">
        <v>1.370842009286529</v>
      </c>
      <c r="BC4" s="74">
        <v>1.3526098105630182</v>
      </c>
    </row>
    <row r="5" spans="1:56" s="61" customFormat="1" ht="14.25" customHeight="1">
      <c r="A5" s="60" t="s">
        <v>1870</v>
      </c>
      <c r="G5" s="60">
        <v>1</v>
      </c>
      <c r="N5" s="61">
        <v>1</v>
      </c>
      <c r="S5" s="61">
        <v>1</v>
      </c>
      <c r="Z5" s="61">
        <v>1</v>
      </c>
      <c r="AE5" s="61">
        <v>1</v>
      </c>
      <c r="AL5" s="61">
        <v>1</v>
      </c>
      <c r="AQ5" s="61">
        <v>1</v>
      </c>
      <c r="AX5" s="61">
        <v>1</v>
      </c>
      <c r="BC5" s="61">
        <v>1</v>
      </c>
    </row>
    <row r="6" spans="1:56">
      <c r="A6" s="169" t="s">
        <v>1871</v>
      </c>
      <c r="B6" s="24">
        <f>B2-B3</f>
        <v>-2.623499629610504E-3</v>
      </c>
      <c r="C6" s="24">
        <f t="shared" ref="C6:BC6" si="0">C2-C3</f>
        <v>-1.049702751176107E-2</v>
      </c>
      <c r="D6" s="24">
        <f>D2-D3</f>
        <v>-5.072405965490745E-3</v>
      </c>
      <c r="E6" s="24">
        <f t="shared" si="0"/>
        <v>-1.5801571876568055E-3</v>
      </c>
      <c r="F6" s="24">
        <f t="shared" si="0"/>
        <v>-2.8226937352631154E-3</v>
      </c>
      <c r="G6" s="24">
        <f t="shared" si="0"/>
        <v>-5.0589218222429899E-3</v>
      </c>
      <c r="H6" s="24">
        <f t="shared" si="0"/>
        <v>-1.3718651828384942E-3</v>
      </c>
      <c r="I6" s="24">
        <f t="shared" si="0"/>
        <v>3.0503247040347681E-4</v>
      </c>
      <c r="J6" s="24">
        <f t="shared" si="0"/>
        <v>-1.1930978882054077E-2</v>
      </c>
      <c r="K6" s="24">
        <f t="shared" si="0"/>
        <v>-1.5666255966615639E-2</v>
      </c>
      <c r="L6" s="24">
        <f t="shared" si="0"/>
        <v>-1.3684507720282291E-2</v>
      </c>
      <c r="M6" s="24">
        <f t="shared" si="0"/>
        <v>-1.9074928387808443E-2</v>
      </c>
      <c r="N6" s="24">
        <f t="shared" si="0"/>
        <v>-3.3245199711499307E-2</v>
      </c>
      <c r="O6" s="24">
        <f t="shared" si="0"/>
        <v>-3.7949549796378435E-2</v>
      </c>
      <c r="P6" s="24">
        <f t="shared" si="0"/>
        <v>-3.9969881655962158E-2</v>
      </c>
      <c r="Q6" s="24">
        <f t="shared" si="0"/>
        <v>-3.5230612219686153E-2</v>
      </c>
      <c r="R6" s="24">
        <f t="shared" si="0"/>
        <v>-4.7279639868763157E-2</v>
      </c>
      <c r="S6" s="24">
        <f t="shared" si="0"/>
        <v>-4.3996294821554649E-2</v>
      </c>
      <c r="T6" s="24">
        <f t="shared" si="0"/>
        <v>-5.4584495484300888E-2</v>
      </c>
      <c r="U6" s="24">
        <f t="shared" si="0"/>
        <v>-6.1676465684032067E-2</v>
      </c>
      <c r="V6" s="24">
        <f t="shared" si="0"/>
        <v>-5.3522056612494984E-2</v>
      </c>
      <c r="W6" s="24">
        <f t="shared" si="0"/>
        <v>-6.8094824544793209E-2</v>
      </c>
      <c r="X6" s="24">
        <f t="shared" si="0"/>
        <v>-6.8614500425989267E-2</v>
      </c>
      <c r="Y6" s="24">
        <f t="shared" si="0"/>
        <v>-6.6560835475601765E-2</v>
      </c>
      <c r="Z6" s="24">
        <f t="shared" si="0"/>
        <v>-6.3943223740114075E-2</v>
      </c>
      <c r="AA6" s="24">
        <f>AA2-AA3</f>
        <v>-6.558968022486078E-2</v>
      </c>
      <c r="AB6" s="24">
        <f t="shared" si="0"/>
        <v>-6.0120360167276177E-2</v>
      </c>
      <c r="AC6" s="24">
        <f t="shared" si="0"/>
        <v>-6.8697451462845782E-2</v>
      </c>
      <c r="AD6" s="24">
        <f t="shared" si="0"/>
        <v>-6.1018648584864055E-2</v>
      </c>
      <c r="AE6" s="24">
        <f t="shared" si="0"/>
        <v>-6.3997802137449655E-2</v>
      </c>
      <c r="AF6" s="24">
        <f t="shared" si="0"/>
        <v>-6.4039087875433331E-2</v>
      </c>
      <c r="AG6" s="24">
        <f t="shared" si="0"/>
        <v>-6.7063267274107163E-2</v>
      </c>
      <c r="AH6" s="24">
        <f t="shared" si="0"/>
        <v>-7.3513628389655361E-2</v>
      </c>
      <c r="AI6" s="24">
        <f t="shared" si="0"/>
        <v>-6.7244806318684125E-2</v>
      </c>
      <c r="AJ6" s="24">
        <f t="shared" si="0"/>
        <v>-6.9072595431245443E-2</v>
      </c>
      <c r="AK6" s="24">
        <f t="shared" si="0"/>
        <v>-6.4805512012232169E-2</v>
      </c>
      <c r="AL6" s="24">
        <f t="shared" si="0"/>
        <v>-5.9272164421306561E-2</v>
      </c>
      <c r="AM6" s="24">
        <f t="shared" si="0"/>
        <v>-5.1241271296832425E-2</v>
      </c>
      <c r="AN6" s="24">
        <f t="shared" si="0"/>
        <v>-5.7708139261571256E-2</v>
      </c>
      <c r="AO6" s="24">
        <f t="shared" si="0"/>
        <v>-6.6020141448803749E-2</v>
      </c>
      <c r="AP6" s="24">
        <f t="shared" si="0"/>
        <v>-6.353008984027908E-2</v>
      </c>
      <c r="AQ6" s="24">
        <f t="shared" si="0"/>
        <v>-6.41891787424822E-2</v>
      </c>
      <c r="AR6" s="24">
        <f t="shared" si="0"/>
        <v>-6.7961292930495132E-2</v>
      </c>
      <c r="AS6" s="24">
        <f t="shared" si="0"/>
        <v>-6.1236288534683769E-2</v>
      </c>
      <c r="AT6" s="24">
        <f t="shared" si="0"/>
        <v>-5.287937305775392E-2</v>
      </c>
      <c r="AU6" s="24">
        <f t="shared" si="0"/>
        <v>-5.0218683496400018E-2</v>
      </c>
      <c r="AV6" s="24">
        <f t="shared" si="0"/>
        <v>-4.3949964214671899E-2</v>
      </c>
      <c r="AW6" s="24">
        <f t="shared" si="0"/>
        <v>-4.3666851992527622E-2</v>
      </c>
      <c r="AX6" s="24">
        <f t="shared" si="0"/>
        <v>-4.2473075498400847E-2</v>
      </c>
      <c r="AY6" s="24">
        <f t="shared" si="0"/>
        <v>-2.9567142998344842E-2</v>
      </c>
      <c r="AZ6" s="24">
        <f t="shared" si="0"/>
        <v>-2.4054899863624968E-2</v>
      </c>
      <c r="BA6" s="24">
        <f t="shared" si="0"/>
        <v>3.6692716480044574E-3</v>
      </c>
      <c r="BB6" s="24">
        <f t="shared" si="0"/>
        <v>6.4129690587835242E-3</v>
      </c>
      <c r="BC6" s="24">
        <f t="shared" si="0"/>
        <v>-1.7595982022315937E-3</v>
      </c>
      <c r="BD6" s="24">
        <f>AVERAGE(B6:BC6)</f>
        <v>-4.1825084158049385E-2</v>
      </c>
    </row>
    <row r="7" spans="1:56">
      <c r="A7" s="170" t="s">
        <v>1872</v>
      </c>
      <c r="B7" s="24">
        <f>B4-B2</f>
        <v>1.3850035985707443E-4</v>
      </c>
      <c r="C7" s="24">
        <f t="shared" ref="C7:BC7" si="1">C4-C2</f>
        <v>-1.7229090570017203E-2</v>
      </c>
      <c r="D7" s="24">
        <f t="shared" si="1"/>
        <v>-2.5432278952607801E-2</v>
      </c>
      <c r="E7" s="24">
        <f t="shared" si="1"/>
        <v>-2.4753714934788951E-2</v>
      </c>
      <c r="F7" s="24">
        <f t="shared" si="1"/>
        <v>-3.6157682168372451E-2</v>
      </c>
      <c r="G7" s="24">
        <f t="shared" si="1"/>
        <v>-3.8984877958121444E-2</v>
      </c>
      <c r="H7" s="24">
        <f t="shared" si="1"/>
        <v>-3.1931680900002535E-2</v>
      </c>
      <c r="I7" s="24">
        <f t="shared" si="1"/>
        <v>-4.0303134453385292E-2</v>
      </c>
      <c r="J7" s="24">
        <f t="shared" si="1"/>
        <v>-5.2415751333195315E-2</v>
      </c>
      <c r="K7" s="24">
        <f t="shared" si="1"/>
        <v>-5.4468320096864975E-2</v>
      </c>
      <c r="L7" s="24">
        <f t="shared" si="1"/>
        <v>-3.7284038891568283E-2</v>
      </c>
      <c r="M7" s="24">
        <f t="shared" si="1"/>
        <v>-4.5854843210721752E-2</v>
      </c>
      <c r="N7" s="24">
        <f t="shared" si="1"/>
        <v>-8.4612984115977286E-2</v>
      </c>
      <c r="O7" s="24">
        <f t="shared" si="1"/>
        <v>-7.9203012931239103E-2</v>
      </c>
      <c r="P7" s="24">
        <f t="shared" si="1"/>
        <v>-9.0751424329667874E-2</v>
      </c>
      <c r="Q7" s="24">
        <f t="shared" si="1"/>
        <v>-0.11494412857764291</v>
      </c>
      <c r="R7" s="24">
        <f t="shared" si="1"/>
        <v>-0.11894223704204099</v>
      </c>
      <c r="S7" s="24">
        <f t="shared" si="1"/>
        <v>-0.11215629354490697</v>
      </c>
      <c r="T7" s="24">
        <f t="shared" si="1"/>
        <v>-0.10388510039931598</v>
      </c>
      <c r="U7" s="24">
        <f t="shared" si="1"/>
        <v>-0.10060710945115225</v>
      </c>
      <c r="V7" s="24">
        <f t="shared" si="1"/>
        <v>-0.10932178330399023</v>
      </c>
      <c r="W7" s="24">
        <f t="shared" si="1"/>
        <v>-0.12859995446248362</v>
      </c>
      <c r="X7" s="24">
        <f t="shared" si="1"/>
        <v>-0.14888084193561202</v>
      </c>
      <c r="Y7" s="24">
        <f t="shared" si="1"/>
        <v>-0.14464067529079294</v>
      </c>
      <c r="Z7" s="24">
        <f t="shared" si="1"/>
        <v>-0.183049299495883</v>
      </c>
      <c r="AA7" s="24">
        <f t="shared" si="1"/>
        <v>-0.18669915875228082</v>
      </c>
      <c r="AB7" s="24">
        <f t="shared" si="1"/>
        <v>-0.2004488643773108</v>
      </c>
      <c r="AC7" s="24">
        <f t="shared" si="1"/>
        <v>-0.2156554200137224</v>
      </c>
      <c r="AD7" s="24">
        <f t="shared" si="1"/>
        <v>-0.23634587244894267</v>
      </c>
      <c r="AE7" s="24">
        <f t="shared" si="1"/>
        <v>-0.25409967511260323</v>
      </c>
      <c r="AF7" s="24">
        <f t="shared" si="1"/>
        <v>-0.25973759042905042</v>
      </c>
      <c r="AG7" s="24">
        <f t="shared" si="1"/>
        <v>-0.26529554644950148</v>
      </c>
      <c r="AH7" s="24">
        <f t="shared" si="1"/>
        <v>-0.26443160522110309</v>
      </c>
      <c r="AI7" s="24">
        <f t="shared" si="1"/>
        <v>-0.25165582959539257</v>
      </c>
      <c r="AJ7" s="24">
        <f t="shared" si="1"/>
        <v>-0.29900860578343802</v>
      </c>
      <c r="AK7" s="24">
        <f t="shared" si="1"/>
        <v>-0.31909379731340759</v>
      </c>
      <c r="AL7" s="24">
        <f t="shared" si="1"/>
        <v>-0.32850438608690657</v>
      </c>
      <c r="AM7" s="24">
        <f t="shared" si="1"/>
        <v>-0.35951294204812334</v>
      </c>
      <c r="AN7" s="24">
        <f t="shared" si="1"/>
        <v>-0.40236661470690449</v>
      </c>
      <c r="AO7" s="24">
        <f t="shared" si="1"/>
        <v>-0.41814346681155934</v>
      </c>
      <c r="AP7" s="24">
        <f t="shared" si="1"/>
        <v>-0.46068295844270657</v>
      </c>
      <c r="AQ7" s="24">
        <f t="shared" si="1"/>
        <v>-0.45712905921515135</v>
      </c>
      <c r="AR7" s="24">
        <f t="shared" si="1"/>
        <v>-0.48884274939646022</v>
      </c>
      <c r="AS7" s="24">
        <f t="shared" si="1"/>
        <v>-0.51999169449151772</v>
      </c>
      <c r="AT7" s="24">
        <f t="shared" si="1"/>
        <v>-0.52517118995967693</v>
      </c>
      <c r="AU7" s="24">
        <f t="shared" si="1"/>
        <v>-0.52812088334291385</v>
      </c>
      <c r="AV7" s="24">
        <f t="shared" si="1"/>
        <v>-0.5485985157080846</v>
      </c>
      <c r="AW7" s="24">
        <f t="shared" si="1"/>
        <v>-0.56661671558122251</v>
      </c>
      <c r="AX7" s="24">
        <f t="shared" si="1"/>
        <v>-0.61940452532538748</v>
      </c>
      <c r="AY7" s="24">
        <f t="shared" si="1"/>
        <v>-0.67399704201917565</v>
      </c>
      <c r="AZ7" s="24">
        <f t="shared" si="1"/>
        <v>-0.68571518328801573</v>
      </c>
      <c r="BA7" s="24">
        <f t="shared" si="1"/>
        <v>-0.71727779089124222</v>
      </c>
      <c r="BB7" s="24">
        <f t="shared" si="1"/>
        <v>-0.75945220822848336</v>
      </c>
      <c r="BC7" s="24">
        <f>BC4-BC2</f>
        <v>-0.71996078872967706</v>
      </c>
      <c r="BD7" s="24">
        <f>AVERAGE(B7:BC7)</f>
        <v>-0.26770800810667511</v>
      </c>
    </row>
    <row r="31" s="66" customFormat="1" ht="6.75" customHeight="1"/>
    <row r="35" spans="1:56">
      <c r="A35" s="171"/>
      <c r="B35" s="168">
        <v>44197</v>
      </c>
      <c r="C35" s="168">
        <v>44228</v>
      </c>
      <c r="D35" s="168">
        <v>44256</v>
      </c>
      <c r="E35" s="168">
        <v>44287</v>
      </c>
      <c r="F35" s="168">
        <v>44317</v>
      </c>
      <c r="G35" s="78">
        <v>44348</v>
      </c>
      <c r="H35" s="168">
        <v>44378</v>
      </c>
      <c r="I35" s="168">
        <v>44409</v>
      </c>
      <c r="J35" s="168">
        <v>44440</v>
      </c>
      <c r="K35" s="168">
        <v>44470</v>
      </c>
      <c r="L35" s="168">
        <v>44501</v>
      </c>
      <c r="M35" s="168">
        <v>44531</v>
      </c>
      <c r="N35" s="78">
        <v>44562</v>
      </c>
      <c r="O35" s="168">
        <v>44593</v>
      </c>
      <c r="P35" s="168">
        <v>44621</v>
      </c>
      <c r="Q35" s="168">
        <v>44652</v>
      </c>
      <c r="R35" s="168">
        <v>44682</v>
      </c>
      <c r="S35" s="78">
        <v>44713</v>
      </c>
      <c r="T35" s="168">
        <v>44743</v>
      </c>
      <c r="U35" s="168">
        <v>44774</v>
      </c>
      <c r="V35" s="168">
        <v>44805</v>
      </c>
      <c r="W35" s="168">
        <v>44835</v>
      </c>
      <c r="X35" s="168">
        <v>44866</v>
      </c>
      <c r="Y35" s="168">
        <v>44896</v>
      </c>
      <c r="Z35" s="78">
        <v>44927</v>
      </c>
      <c r="AA35" s="168">
        <v>44958</v>
      </c>
      <c r="AB35" s="168">
        <v>44986</v>
      </c>
      <c r="AC35" s="168">
        <v>45017</v>
      </c>
      <c r="AD35" s="168">
        <v>45047</v>
      </c>
      <c r="AE35" s="78">
        <v>45078</v>
      </c>
      <c r="AF35" s="168">
        <v>45108</v>
      </c>
      <c r="AG35" s="168">
        <v>45139</v>
      </c>
      <c r="AH35" s="168">
        <v>45170</v>
      </c>
      <c r="AI35" s="168">
        <v>45200</v>
      </c>
      <c r="AJ35" s="168">
        <v>45231</v>
      </c>
      <c r="AK35" s="168">
        <v>45261</v>
      </c>
      <c r="AL35" s="78">
        <v>45292</v>
      </c>
      <c r="AM35" s="168">
        <v>45323</v>
      </c>
      <c r="AN35" s="168">
        <v>45352</v>
      </c>
      <c r="AO35" s="168">
        <v>45383</v>
      </c>
      <c r="AP35" s="168">
        <v>45413</v>
      </c>
      <c r="AQ35" s="78">
        <v>45444</v>
      </c>
      <c r="AR35" s="168">
        <v>45474</v>
      </c>
      <c r="AS35" s="168">
        <v>45505</v>
      </c>
      <c r="AT35" s="168">
        <v>45536</v>
      </c>
      <c r="AU35" s="168">
        <v>45566</v>
      </c>
      <c r="AV35" s="168">
        <v>45597</v>
      </c>
      <c r="AW35" s="168">
        <v>45627</v>
      </c>
      <c r="AX35" s="78">
        <v>45658</v>
      </c>
      <c r="AY35" s="168">
        <v>45689</v>
      </c>
      <c r="AZ35" s="168">
        <v>45717</v>
      </c>
      <c r="BA35" s="168">
        <v>45748</v>
      </c>
      <c r="BB35" s="168">
        <v>45778</v>
      </c>
      <c r="BC35" s="78">
        <v>45809</v>
      </c>
      <c r="BD35" s="24"/>
    </row>
    <row r="36" spans="1:56">
      <c r="A36" s="169" t="s">
        <v>1865</v>
      </c>
      <c r="B36" s="79">
        <v>-8.5150007302466219E-3</v>
      </c>
      <c r="C36" s="80">
        <v>4.849999631607297E-2</v>
      </c>
      <c r="D36" s="80">
        <v>6.185121996161895E-2</v>
      </c>
      <c r="E36" s="80">
        <v>1.3821467108503705E-2</v>
      </c>
      <c r="F36" s="81">
        <v>3.2196762904342174E-2</v>
      </c>
      <c r="G36" s="62">
        <v>1.7524382662024548E-2</v>
      </c>
      <c r="H36" s="79">
        <v>9.8243150842106525E-3</v>
      </c>
      <c r="I36" s="80">
        <v>2.4884577632419216E-2</v>
      </c>
      <c r="J36" s="80">
        <v>-1.2963282463059986E-2</v>
      </c>
      <c r="K36" s="80">
        <v>4.7881965478748005E-2</v>
      </c>
      <c r="L36" s="80">
        <v>-4.0161185859967967E-2</v>
      </c>
      <c r="M36" s="81">
        <v>6.4813844126768091E-2</v>
      </c>
      <c r="N36" s="62">
        <v>2.6088175666800803E-3</v>
      </c>
      <c r="O36" s="79">
        <v>-3.1075846522814973E-2</v>
      </c>
      <c r="P36" s="80">
        <v>1.6389524213710389E-2</v>
      </c>
      <c r="Q36" s="80">
        <v>4.5565144909720462E-3</v>
      </c>
      <c r="R36" s="81">
        <v>-1.1822626372358465E-3</v>
      </c>
      <c r="S36" s="62">
        <v>-7.8770165621176808E-2</v>
      </c>
      <c r="T36" s="79">
        <v>6.8209213430577537E-2</v>
      </c>
      <c r="U36" s="80">
        <v>-4.3171142432042398E-2</v>
      </c>
      <c r="V36" s="80">
        <v>-5.6344747366383084E-2</v>
      </c>
      <c r="W36" s="80">
        <v>8.3669894094365038E-2</v>
      </c>
      <c r="X36" s="80">
        <v>7.3633282061238564E-2</v>
      </c>
      <c r="Y36" s="81">
        <v>-3.3497957688499849E-2</v>
      </c>
      <c r="Z36" s="62">
        <v>8.3750688287073161E-2</v>
      </c>
      <c r="AA36" s="79">
        <v>1.8123913725423945E-2</v>
      </c>
      <c r="AB36" s="80">
        <v>7.091727251321402E-5</v>
      </c>
      <c r="AC36" s="80">
        <v>3.2570759166804068E-2</v>
      </c>
      <c r="AD36" s="81">
        <v>-1.6674470089417807E-2</v>
      </c>
      <c r="AE36" s="62">
        <v>3.234608501701814E-2</v>
      </c>
      <c r="AF36" s="24">
        <v>1.9849851753016495E-2</v>
      </c>
      <c r="AG36" s="79">
        <v>-1.6168318032841061E-2</v>
      </c>
      <c r="AH36" s="80">
        <v>-9.7036581834596992E-3</v>
      </c>
      <c r="AI36" s="80">
        <v>-4.1317136875052111E-2</v>
      </c>
      <c r="AJ36" s="80">
        <v>8.4900672464397003E-2</v>
      </c>
      <c r="AK36" s="81">
        <v>3.8975967957244048E-2</v>
      </c>
      <c r="AL36" s="62">
        <v>1.2977105796936401E-2</v>
      </c>
      <c r="AM36" s="79">
        <v>2.829315671828795E-2</v>
      </c>
      <c r="AN36" s="80">
        <v>5.73468692098313E-2</v>
      </c>
      <c r="AO36" s="80">
        <v>2.6518624065002337E-3</v>
      </c>
      <c r="AP36" s="81">
        <v>4.1947344571916553E-2</v>
      </c>
      <c r="AQ36" s="62">
        <v>-1.0844935227381928E-2</v>
      </c>
      <c r="AR36" s="79">
        <v>2.9098175552192476E-2</v>
      </c>
      <c r="AS36" s="80">
        <v>2.2491311973350754E-2</v>
      </c>
      <c r="AT36" s="80">
        <v>-4.5195938779649635E-3</v>
      </c>
      <c r="AU36" s="80">
        <v>-2.3071796178919027E-2</v>
      </c>
      <c r="AV36" s="80">
        <v>1.4301783708293011E-2</v>
      </c>
      <c r="AW36" s="81">
        <v>2.2599095383613898E-3</v>
      </c>
      <c r="AX36" s="62">
        <v>7.3865014766305401E-2</v>
      </c>
      <c r="AY36" s="79">
        <v>4.2671766961577623E-2</v>
      </c>
      <c r="AZ36" s="80">
        <v>-2.4806249638406337E-2</v>
      </c>
      <c r="BA36" s="80">
        <v>-6.0197556048418397E-3</v>
      </c>
      <c r="BB36" s="81">
        <v>4.5488606160843201E-2</v>
      </c>
      <c r="BC36" s="62">
        <v>-2.3330424428069412E-2</v>
      </c>
      <c r="BD36" s="24"/>
    </row>
    <row r="37" spans="1:56">
      <c r="A37" s="170" t="s">
        <v>1873</v>
      </c>
      <c r="B37" s="82">
        <v>-1.1138500359857048E-2</v>
      </c>
      <c r="C37" s="83">
        <v>4.0666454245117542E-2</v>
      </c>
      <c r="D37" s="83">
        <v>6.7753487103957302E-2</v>
      </c>
      <c r="E37" s="83">
        <v>1.7063514820520598E-2</v>
      </c>
      <c r="F37" s="84">
        <v>3.1130445534759923E-2</v>
      </c>
      <c r="G37" s="62">
        <v>1.5626707666814801E-2</v>
      </c>
      <c r="H37" s="82">
        <v>1.3017183684100269E-2</v>
      </c>
      <c r="I37" s="83">
        <v>2.6327784208046802E-2</v>
      </c>
      <c r="J37" s="83">
        <v>-2.3015983848646688E-2</v>
      </c>
      <c r="K37" s="83">
        <v>4.5220431143292689E-2</v>
      </c>
      <c r="L37" s="83">
        <v>-3.9072635336053867E-2</v>
      </c>
      <c r="M37" s="84">
        <v>6.1042074675255131E-2</v>
      </c>
      <c r="N37" s="62">
        <v>-8.5370812536690027E-3</v>
      </c>
      <c r="O37" s="82">
        <v>-3.5643665976271145E-2</v>
      </c>
      <c r="P37" s="83">
        <v>1.5235091170590126E-2</v>
      </c>
      <c r="Q37" s="83">
        <v>8.5584691089227276E-3</v>
      </c>
      <c r="R37" s="84">
        <v>-1.0930672029838055E-2</v>
      </c>
      <c r="S37" s="62">
        <v>-7.9129564510232772E-2</v>
      </c>
      <c r="T37" s="82">
        <v>6.149272816465471E-2</v>
      </c>
      <c r="U37" s="83">
        <v>-5.1050686942226253E-2</v>
      </c>
      <c r="V37" s="83">
        <v>-5.2232537091284906E-2</v>
      </c>
      <c r="W37" s="83">
        <v>7.4309711067956266E-2</v>
      </c>
      <c r="X37" s="83">
        <v>7.751242005754945E-2</v>
      </c>
      <c r="Y37" s="84">
        <v>-3.3694032274164627E-2</v>
      </c>
      <c r="Z37" s="62">
        <v>9.0541570665171475E-2</v>
      </c>
      <c r="AA37" s="82">
        <v>1.7753309039267667E-2</v>
      </c>
      <c r="AB37" s="83">
        <v>4.159259926088274E-3</v>
      </c>
      <c r="AC37" s="83">
        <v>2.7647761239081685E-2</v>
      </c>
      <c r="AD37" s="84">
        <v>-1.1945886227406423E-2</v>
      </c>
      <c r="AE37" s="62">
        <v>3.160958469229274E-2</v>
      </c>
      <c r="AF37" s="24">
        <v>2.0722572436511853E-2</v>
      </c>
      <c r="AG37" s="82">
        <v>-1.8992388726915884E-2</v>
      </c>
      <c r="AH37" s="83">
        <v>-1.4739227089785104E-2</v>
      </c>
      <c r="AI37" s="83">
        <v>-3.8991361039113243E-2</v>
      </c>
      <c r="AJ37" s="83">
        <v>8.7807537749343204E-2</v>
      </c>
      <c r="AK37" s="84">
        <v>4.3767273488220175E-2</v>
      </c>
      <c r="AL37" s="62">
        <v>1.7181683497243139E-2</v>
      </c>
      <c r="AM37" s="82">
        <v>3.4588418062677768E-2</v>
      </c>
      <c r="AN37" s="83">
        <v>5.5135343836078231E-2</v>
      </c>
      <c r="AO37" s="83">
        <v>-2.1948626348020682E-3</v>
      </c>
      <c r="AP37" s="84">
        <v>4.5078505324244261E-2</v>
      </c>
      <c r="AQ37" s="62">
        <v>-1.1612880888066196E-2</v>
      </c>
      <c r="AR37" s="82">
        <v>2.8000604210409799E-2</v>
      </c>
      <c r="AS37" s="83">
        <v>2.7118727158425872E-2</v>
      </c>
      <c r="AT37" s="83">
        <v>-1.0900124787194558E-4</v>
      </c>
      <c r="AU37" s="83">
        <v>-2.2285314730438363E-2</v>
      </c>
      <c r="AV37" s="83">
        <v>1.8202994074288045E-2</v>
      </c>
      <c r="AW37" s="84">
        <v>2.46962770484361E-3</v>
      </c>
      <c r="AX37" s="62">
        <v>7.6282442676424908E-2</v>
      </c>
      <c r="AY37" s="82">
        <v>5.0152418035752273E-2</v>
      </c>
      <c r="AZ37" s="83">
        <v>-2.2493403969532193E-2</v>
      </c>
      <c r="BA37" s="83">
        <v>7.6352855229589048E-3</v>
      </c>
      <c r="BB37" s="84">
        <v>4.6754752588458841E-2</v>
      </c>
      <c r="BC37" s="62">
        <v>-2.7096547391304321E-2</v>
      </c>
    </row>
    <row r="38" spans="1:56">
      <c r="A38" s="170" t="s">
        <v>1874</v>
      </c>
      <c r="B38" s="82">
        <v>-1.0999999999999999E-2</v>
      </c>
      <c r="C38" s="83">
        <v>2.3099999999999999E-2</v>
      </c>
      <c r="D38" s="83">
        <v>6.08E-2</v>
      </c>
      <c r="E38" s="83">
        <v>1.8100000000000002E-2</v>
      </c>
      <c r="F38" s="84">
        <v>2.1399999999999999E-2</v>
      </c>
      <c r="G38" s="62">
        <v>1.3599999999999999E-2</v>
      </c>
      <c r="H38" s="82">
        <v>1.9699999999999999E-2</v>
      </c>
      <c r="I38" s="83">
        <v>1.9800000000000002E-2</v>
      </c>
      <c r="J38" s="83">
        <v>-3.4099999999999998E-2</v>
      </c>
      <c r="K38" s="83">
        <v>4.5499999999999999E-2</v>
      </c>
      <c r="L38" s="83">
        <v>-2.64E-2</v>
      </c>
      <c r="M38" s="84">
        <v>5.5599999999999997E-2</v>
      </c>
      <c r="N38" s="62">
        <v>-4.0599999999999997E-2</v>
      </c>
      <c r="O38" s="82">
        <v>-3.3599999999999998E-2</v>
      </c>
      <c r="P38" s="83">
        <v>6.1000000000000004E-3</v>
      </c>
      <c r="Q38" s="83">
        <v>-1.2E-2</v>
      </c>
      <c r="R38" s="84">
        <v>-1.5599999999999999E-2</v>
      </c>
      <c r="S38" s="62">
        <v>-8.1500000000000003E-2</v>
      </c>
      <c r="T38" s="82">
        <v>7.6399999999999996E-2</v>
      </c>
      <c r="U38" s="83">
        <v>-5.2900000000000003E-2</v>
      </c>
      <c r="V38" s="83">
        <v>-6.5699999999999995E-2</v>
      </c>
      <c r="W38" s="83">
        <v>6.2799999999999995E-2</v>
      </c>
      <c r="X38" s="83">
        <v>6.7500000000000004E-2</v>
      </c>
      <c r="Y38" s="84">
        <v>-3.44E-2</v>
      </c>
      <c r="Z38" s="62">
        <v>6.6699999999999995E-2</v>
      </c>
      <c r="AA38" s="82">
        <v>1.7399999999999999E-2</v>
      </c>
      <c r="AB38" s="83">
        <v>-7.1000000000000004E-3</v>
      </c>
      <c r="AC38" s="83">
        <v>1.9199999999999998E-2</v>
      </c>
      <c r="AD38" s="84">
        <v>-3.1899999999999998E-2</v>
      </c>
      <c r="AE38" s="62">
        <v>2.2499999999999999E-2</v>
      </c>
      <c r="AF38" s="24">
        <v>2.0400000000000001E-2</v>
      </c>
      <c r="AG38" s="82">
        <v>-2.7900000000000001E-2</v>
      </c>
      <c r="AH38" s="83">
        <v>-1.7399999999999999E-2</v>
      </c>
      <c r="AI38" s="83">
        <v>-3.6799999999999999E-2</v>
      </c>
      <c r="AJ38" s="83">
        <v>6.4500000000000002E-2</v>
      </c>
      <c r="AK38" s="84">
        <v>3.7699999999999997E-2</v>
      </c>
      <c r="AL38" s="62">
        <v>1.3899999999999999E-2</v>
      </c>
      <c r="AM38" s="82">
        <v>1.84E-2</v>
      </c>
      <c r="AN38" s="83">
        <v>3.6499999999999998E-2</v>
      </c>
      <c r="AO38" s="83">
        <v>-1.52E-2</v>
      </c>
      <c r="AP38" s="84">
        <v>2.63E-2</v>
      </c>
      <c r="AQ38" s="62">
        <v>-1.2999999999999999E-2</v>
      </c>
      <c r="AR38" s="82">
        <v>1.32E-2</v>
      </c>
      <c r="AS38" s="83">
        <v>1.3299999999999999E-2</v>
      </c>
      <c r="AT38" s="83">
        <v>-4.1000000000000003E-3</v>
      </c>
      <c r="AU38" s="83">
        <v>-3.3500000000000002E-2</v>
      </c>
      <c r="AV38" s="83">
        <v>9.5999999999999992E-3</v>
      </c>
      <c r="AW38" s="84">
        <v>-1.06E-2</v>
      </c>
      <c r="AX38" s="62">
        <v>6.8699999999999997E-2</v>
      </c>
      <c r="AY38" s="82">
        <v>3.27E-2</v>
      </c>
      <c r="AZ38" s="83">
        <v>-4.1799999999999997E-2</v>
      </c>
      <c r="BA38" s="83">
        <v>-1.21E-2</v>
      </c>
      <c r="BB38" s="84">
        <v>4.02E-2</v>
      </c>
      <c r="BC38" s="62">
        <v>-1.3299999999999999E-2</v>
      </c>
    </row>
    <row r="41" spans="1:56">
      <c r="B41" s="168" t="s">
        <v>1875</v>
      </c>
      <c r="C41" s="168" t="s">
        <v>1876</v>
      </c>
      <c r="D41" s="168" t="s">
        <v>1877</v>
      </c>
      <c r="E41" s="168" t="s">
        <v>1878</v>
      </c>
    </row>
    <row r="42" spans="1:56">
      <c r="B42" s="168">
        <v>44348</v>
      </c>
      <c r="C42" s="24">
        <v>1.7524382662024548E-2</v>
      </c>
      <c r="D42" s="24">
        <f>G37</f>
        <v>1.5626707666814801E-2</v>
      </c>
      <c r="E42" s="24">
        <f>C42-D42</f>
        <v>1.8976749952097464E-3</v>
      </c>
    </row>
    <row r="43" spans="1:56">
      <c r="B43" s="168">
        <v>44562</v>
      </c>
      <c r="C43" s="24">
        <v>2.6088175666800803E-3</v>
      </c>
      <c r="D43" s="24">
        <f>N37</f>
        <v>-8.5370812536690027E-3</v>
      </c>
      <c r="E43" s="24">
        <f t="shared" ref="E43:E50" si="2">C43-D43</f>
        <v>1.1145898820349083E-2</v>
      </c>
    </row>
    <row r="44" spans="1:56">
      <c r="B44" s="168">
        <v>44713</v>
      </c>
      <c r="C44" s="24">
        <v>-7.8770165621176808E-2</v>
      </c>
      <c r="D44" s="24">
        <f>S37</f>
        <v>-7.9129564510232772E-2</v>
      </c>
      <c r="E44" s="24">
        <f t="shared" si="2"/>
        <v>3.5939888905596462E-4</v>
      </c>
    </row>
    <row r="45" spans="1:56">
      <c r="B45" s="168">
        <v>44927</v>
      </c>
      <c r="C45" s="24">
        <v>8.3750688287073161E-2</v>
      </c>
      <c r="D45" s="24">
        <f>Z37</f>
        <v>9.0541570665171475E-2</v>
      </c>
      <c r="E45" s="24">
        <f t="shared" si="2"/>
        <v>-6.7908823780983146E-3</v>
      </c>
    </row>
    <row r="46" spans="1:56">
      <c r="B46" s="168">
        <v>45078</v>
      </c>
      <c r="C46" s="24">
        <f>AE36</f>
        <v>3.234608501701814E-2</v>
      </c>
      <c r="D46" s="24">
        <f>AE37</f>
        <v>3.160958469229274E-2</v>
      </c>
      <c r="E46" s="24">
        <f t="shared" si="2"/>
        <v>7.3650032472540039E-4</v>
      </c>
    </row>
    <row r="47" spans="1:56">
      <c r="B47" s="168">
        <v>45292</v>
      </c>
      <c r="C47" s="24">
        <v>1.2977105796936401E-2</v>
      </c>
      <c r="D47" s="24">
        <f>AL37</f>
        <v>1.7181683497243139E-2</v>
      </c>
      <c r="E47" s="24">
        <f t="shared" si="2"/>
        <v>-4.2045777003067372E-3</v>
      </c>
    </row>
    <row r="48" spans="1:56">
      <c r="B48" s="168">
        <v>45444</v>
      </c>
      <c r="C48" s="24">
        <v>-1.0844935227381928E-2</v>
      </c>
      <c r="D48" s="24">
        <f>AQ37</f>
        <v>-1.1612880888066196E-2</v>
      </c>
      <c r="E48" s="24">
        <f t="shared" si="2"/>
        <v>7.6794566068426849E-4</v>
      </c>
    </row>
    <row r="49" spans="2:5">
      <c r="B49" s="168">
        <v>45658</v>
      </c>
      <c r="C49" s="24">
        <v>7.3865014766305401E-2</v>
      </c>
      <c r="D49" s="24">
        <f>AX37</f>
        <v>7.6282442676424908E-2</v>
      </c>
      <c r="E49" s="24">
        <f t="shared" si="2"/>
        <v>-2.4174279101195073E-3</v>
      </c>
    </row>
    <row r="50" spans="2:5">
      <c r="B50" s="168">
        <v>45809</v>
      </c>
      <c r="C50" s="24">
        <v>-2.3330424428069412E-2</v>
      </c>
      <c r="D50" s="24">
        <f>BC37</f>
        <v>-2.7096547391304321E-2</v>
      </c>
      <c r="E50" s="24">
        <f t="shared" si="2"/>
        <v>3.7661229632349087E-3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CAC3C-547A-4910-9BAA-3D4F57FA4663}">
  <sheetPr>
    <tabColor theme="8" tint="0.59999389629810485"/>
  </sheetPr>
  <dimension ref="B2:AE55"/>
  <sheetViews>
    <sheetView workbookViewId="0">
      <selection activeCell="AB25" sqref="AB25"/>
    </sheetView>
  </sheetViews>
  <sheetFormatPr defaultRowHeight="15"/>
  <cols>
    <col min="2" max="2" width="24.7109375" customWidth="1"/>
    <col min="3" max="3" width="31.85546875" customWidth="1"/>
    <col min="4" max="4" width="15.5703125" customWidth="1"/>
    <col min="5" max="5" width="18.85546875" customWidth="1"/>
    <col min="18" max="18" width="1.7109375" style="100" customWidth="1"/>
    <col min="20" max="20" width="46" customWidth="1"/>
    <col min="21" max="21" width="53.28515625" customWidth="1"/>
    <col min="22" max="22" width="14.42578125" style="29" customWidth="1"/>
    <col min="23" max="23" width="16.28515625" style="29" customWidth="1"/>
    <col min="24" max="24" width="15.140625" customWidth="1"/>
    <col min="25" max="25" width="21.28515625" style="24" customWidth="1"/>
    <col min="26" max="26" width="25.42578125" customWidth="1"/>
    <col min="29" max="29" width="22.140625" customWidth="1"/>
    <col min="30" max="30" width="17.5703125" customWidth="1"/>
    <col min="31" max="31" width="27.5703125" customWidth="1"/>
  </cols>
  <sheetData>
    <row r="2" spans="3:31">
      <c r="T2" s="101" t="s">
        <v>5</v>
      </c>
      <c r="U2" s="101" t="s">
        <v>1879</v>
      </c>
      <c r="V2" s="163" t="s">
        <v>1856</v>
      </c>
      <c r="W2" s="163" t="s">
        <v>1880</v>
      </c>
      <c r="X2" s="163" t="s">
        <v>1881</v>
      </c>
      <c r="Y2" s="173" t="s">
        <v>1882</v>
      </c>
      <c r="Z2" s="163" t="s">
        <v>1883</v>
      </c>
    </row>
    <row r="3" spans="3:31">
      <c r="T3" s="32" t="s">
        <v>31</v>
      </c>
      <c r="U3" s="32" t="s">
        <v>32</v>
      </c>
      <c r="V3" s="29" t="s">
        <v>29</v>
      </c>
      <c r="W3" s="29" t="s">
        <v>29</v>
      </c>
      <c r="X3" t="s">
        <v>1884</v>
      </c>
      <c r="Y3" s="24">
        <v>3.3864733375606804E-2</v>
      </c>
      <c r="Z3" s="24">
        <v>3.5588065061597618E-2</v>
      </c>
      <c r="AC3" s="101" t="s">
        <v>1885</v>
      </c>
      <c r="AD3" s="101"/>
      <c r="AE3" s="101" t="s">
        <v>1886</v>
      </c>
    </row>
    <row r="4" spans="3:31">
      <c r="C4" t="s">
        <v>1887</v>
      </c>
      <c r="D4" t="s">
        <v>1856</v>
      </c>
      <c r="E4" t="s">
        <v>1880</v>
      </c>
      <c r="T4" s="32" t="s">
        <v>31</v>
      </c>
      <c r="U4" s="32" t="s">
        <v>41</v>
      </c>
      <c r="V4" s="29" t="s">
        <v>29</v>
      </c>
      <c r="W4" s="29" t="s">
        <v>29</v>
      </c>
      <c r="X4" t="s">
        <v>1884</v>
      </c>
      <c r="Y4" s="24">
        <v>2.9287005257038201E-2</v>
      </c>
      <c r="Z4" s="24">
        <v>2.7732144022799332E-2</v>
      </c>
      <c r="AC4" s="57">
        <f>SUMIFS(Y3:Y55,X3:X55,"Added")</f>
        <v>5.6513678514103383E-2</v>
      </c>
      <c r="AD4" s="56"/>
      <c r="AE4" s="57">
        <f>SUMIFS(Z3:Z55,X3:X55,"removed")</f>
        <v>2.8822151281608921E-2</v>
      </c>
    </row>
    <row r="5" spans="3:31">
      <c r="C5" s="101" t="s">
        <v>147</v>
      </c>
      <c r="D5" s="68">
        <v>6.0051627913642047E-2</v>
      </c>
      <c r="E5" s="68">
        <v>9.2553059552897388E-2</v>
      </c>
      <c r="T5" s="32" t="s">
        <v>31</v>
      </c>
      <c r="U5" s="32" t="s">
        <v>51</v>
      </c>
      <c r="V5" s="29" t="s">
        <v>29</v>
      </c>
      <c r="W5" s="29" t="s">
        <v>29</v>
      </c>
      <c r="X5" t="s">
        <v>1884</v>
      </c>
      <c r="Y5" s="24">
        <v>4.0654001623768421E-2</v>
      </c>
      <c r="Z5" s="24">
        <v>4.1876618486555106E-2</v>
      </c>
    </row>
    <row r="6" spans="3:31">
      <c r="C6" s="101" t="s">
        <v>51</v>
      </c>
      <c r="D6" s="68">
        <v>4.0654001623768421E-2</v>
      </c>
      <c r="E6" s="68">
        <v>4.1876618486555106E-2</v>
      </c>
      <c r="T6" s="32" t="s">
        <v>31</v>
      </c>
      <c r="U6" s="32" t="s">
        <v>61</v>
      </c>
      <c r="V6" s="29" t="s">
        <v>29</v>
      </c>
      <c r="W6" s="29" t="s">
        <v>29</v>
      </c>
      <c r="X6" t="s">
        <v>1884</v>
      </c>
      <c r="Y6" s="24">
        <v>1.9171614090275346E-2</v>
      </c>
      <c r="Z6" s="24">
        <v>1.9789249000787379E-2</v>
      </c>
      <c r="AC6" s="101" t="s">
        <v>1888</v>
      </c>
      <c r="AD6" s="57">
        <f>AC4-AE4</f>
        <v>2.7691527232494462E-2</v>
      </c>
    </row>
    <row r="7" spans="3:31">
      <c r="C7" s="101" t="s">
        <v>221</v>
      </c>
      <c r="D7" s="68">
        <v>3.1870684823989581E-2</v>
      </c>
      <c r="E7" s="68">
        <v>4.3212346059779305E-2</v>
      </c>
      <c r="T7" s="32" t="s">
        <v>31</v>
      </c>
      <c r="U7" s="32" t="s">
        <v>69</v>
      </c>
      <c r="V7" s="29" t="s">
        <v>29</v>
      </c>
      <c r="W7" s="29" t="s">
        <v>29</v>
      </c>
      <c r="X7" t="s">
        <v>1884</v>
      </c>
      <c r="Y7" s="24">
        <v>2.0938097775597297E-2</v>
      </c>
      <c r="Z7" s="24">
        <v>2.0866244566487557E-2</v>
      </c>
    </row>
    <row r="8" spans="3:31">
      <c r="C8" s="101" t="s">
        <v>24</v>
      </c>
      <c r="D8" s="68">
        <v>3.9236841465470684E-2</v>
      </c>
      <c r="E8" s="68">
        <v>4.0241814874333537E-2</v>
      </c>
      <c r="T8" s="32" t="s">
        <v>31</v>
      </c>
      <c r="U8" s="32" t="s">
        <v>75</v>
      </c>
      <c r="V8" s="29" t="s">
        <v>29</v>
      </c>
      <c r="W8" s="29" t="s">
        <v>29</v>
      </c>
      <c r="X8" t="s">
        <v>1884</v>
      </c>
      <c r="Y8" s="24">
        <v>2.3306590473100464E-2</v>
      </c>
      <c r="Z8" s="24">
        <v>2.453741286530331E-2</v>
      </c>
    </row>
    <row r="9" spans="3:31">
      <c r="C9" s="101" t="s">
        <v>32</v>
      </c>
      <c r="D9" s="68">
        <v>3.3864733375606804E-2</v>
      </c>
      <c r="E9" s="68">
        <v>3.5588065061597618E-2</v>
      </c>
      <c r="T9" s="32" t="s">
        <v>31</v>
      </c>
      <c r="U9" s="32" t="s">
        <v>81</v>
      </c>
      <c r="V9" s="29" t="s">
        <v>29</v>
      </c>
      <c r="W9" s="29" t="s">
        <v>29</v>
      </c>
      <c r="X9" t="s">
        <v>1884</v>
      </c>
      <c r="Y9" s="24">
        <v>2.6864149088508205E-2</v>
      </c>
      <c r="Z9" s="24">
        <v>2.0736035148757326E-2</v>
      </c>
    </row>
    <row r="10" spans="3:31">
      <c r="C10" s="101" t="s">
        <v>104</v>
      </c>
      <c r="D10" s="68">
        <v>3.3676569658084299E-2</v>
      </c>
      <c r="E10" s="68">
        <v>3.4871477637751669E-2</v>
      </c>
      <c r="T10" s="32" t="s">
        <v>31</v>
      </c>
      <c r="U10" s="32" t="s">
        <v>89</v>
      </c>
      <c r="V10" s="29" t="s">
        <v>29</v>
      </c>
      <c r="W10" s="29" t="s">
        <v>29</v>
      </c>
      <c r="X10" t="s">
        <v>1884</v>
      </c>
      <c r="Y10" s="24">
        <v>1.6806050070319989E-2</v>
      </c>
      <c r="Z10" s="24">
        <v>1.3585860987140208E-2</v>
      </c>
      <c r="AC10" s="101" t="s">
        <v>1889</v>
      </c>
      <c r="AD10" s="101" t="s">
        <v>1890</v>
      </c>
      <c r="AE10" s="101" t="s">
        <v>1855</v>
      </c>
    </row>
    <row r="11" spans="3:31">
      <c r="C11" s="101" t="s">
        <v>158</v>
      </c>
      <c r="D11" s="68">
        <v>2.9835095810706758E-2</v>
      </c>
      <c r="E11" s="68">
        <v>3.0685018585256962E-2</v>
      </c>
      <c r="T11" s="32" t="s">
        <v>31</v>
      </c>
      <c r="U11" s="32" t="s">
        <v>101</v>
      </c>
      <c r="V11" s="29" t="s">
        <v>29</v>
      </c>
      <c r="W11" s="29" t="s">
        <v>29</v>
      </c>
      <c r="X11" t="s">
        <v>1884</v>
      </c>
      <c r="Y11" s="24">
        <v>1.8921915869708039E-2</v>
      </c>
      <c r="Z11" s="24">
        <v>1.5964138075933665E-2</v>
      </c>
      <c r="AC11" s="56" t="s">
        <v>31</v>
      </c>
      <c r="AD11" s="24">
        <f>SUMIFS($Y$3:Y$55,T$3:T$55,"Financials")</f>
        <v>0.27669378210233764</v>
      </c>
      <c r="AE11" s="24">
        <f>SUMIFS($Z$3:Z$55,T$3:T$55,"Financials")</f>
        <v>0.28096717799504778</v>
      </c>
    </row>
    <row r="12" spans="3:31">
      <c r="C12" s="101" t="s">
        <v>108</v>
      </c>
      <c r="D12" s="68">
        <v>2.7625138578448505E-2</v>
      </c>
      <c r="E12" s="67"/>
      <c r="T12" s="32" t="s">
        <v>31</v>
      </c>
      <c r="U12" t="s">
        <v>292</v>
      </c>
      <c r="V12" s="29" t="s">
        <v>98</v>
      </c>
      <c r="W12" s="29" t="s">
        <v>29</v>
      </c>
      <c r="X12" t="s">
        <v>1891</v>
      </c>
      <c r="Y12"/>
      <c r="Z12" s="24">
        <v>8.1131292222951235E-3</v>
      </c>
      <c r="AC12" s="56" t="s">
        <v>60</v>
      </c>
      <c r="AD12" s="24">
        <f>SUMIFS($Y$3:Y$55,T$3:T$55,"Industrials")</f>
        <v>0.20633663534258506</v>
      </c>
      <c r="AE12" s="24">
        <f>SUMIFS($Z$3:Z$55,T$3:T$55,"Industrials")</f>
        <v>0.24114062433949068</v>
      </c>
    </row>
    <row r="13" spans="3:31">
      <c r="C13" s="101" t="s">
        <v>41</v>
      </c>
      <c r="D13" s="67"/>
      <c r="E13" s="68">
        <v>2.7732144022799332E-2</v>
      </c>
      <c r="T13" s="32" t="s">
        <v>31</v>
      </c>
      <c r="U13" t="s">
        <v>322</v>
      </c>
      <c r="V13" s="29" t="s">
        <v>98</v>
      </c>
      <c r="W13" s="29" t="s">
        <v>29</v>
      </c>
      <c r="X13" t="s">
        <v>1891</v>
      </c>
      <c r="Y13"/>
      <c r="Z13" s="24">
        <v>7.6421098673431498E-3</v>
      </c>
      <c r="AC13" s="56" t="s">
        <v>58</v>
      </c>
      <c r="AD13" s="24">
        <f>SUMIFS(Y$3:Y$55,$T$3:$T$55,"Health Care")</f>
        <v>4.9975250090450007E-2</v>
      </c>
      <c r="AE13" s="24">
        <f>SUMIFS($Z$3:Z$55,T$3:T$55,"Health Care")</f>
        <v>4.7462739878401994E-2</v>
      </c>
    </row>
    <row r="14" spans="3:31">
      <c r="C14" s="101" t="s">
        <v>36</v>
      </c>
      <c r="D14" s="68">
        <v>2.7047166719117666E-2</v>
      </c>
      <c r="E14" s="68">
        <v>2.6757546944961019E-2</v>
      </c>
      <c r="T14" s="32" t="s">
        <v>31</v>
      </c>
      <c r="U14" s="32" t="s">
        <v>108</v>
      </c>
      <c r="V14" s="29" t="s">
        <v>29</v>
      </c>
      <c r="W14" s="29" t="s">
        <v>29</v>
      </c>
      <c r="X14" t="s">
        <v>1884</v>
      </c>
      <c r="Y14" s="24">
        <v>2.7625138578448505E-2</v>
      </c>
      <c r="Z14" s="24">
        <v>2.4123586697385901E-2</v>
      </c>
      <c r="AC14" s="56" t="s">
        <v>48</v>
      </c>
      <c r="AD14" s="24">
        <f>SUMIFS($Y$3:Y$55,T$3:T$55,"Consumer Staples")</f>
        <v>2.6353078634145488E-2</v>
      </c>
      <c r="AE14" s="24">
        <f>SUMIFS($Z$3:Z$55,T$3:T$55,"Consumer Staples")</f>
        <v>2.5235775077392386E-2</v>
      </c>
    </row>
    <row r="15" spans="3:31">
      <c r="C15" s="101" t="s">
        <v>124</v>
      </c>
      <c r="D15" s="67"/>
      <c r="E15" s="68">
        <v>2.8264430440877897E-2</v>
      </c>
      <c r="T15" s="32" t="s">
        <v>31</v>
      </c>
      <c r="U15" s="32" t="s">
        <v>115</v>
      </c>
      <c r="V15" s="29" t="s">
        <v>29</v>
      </c>
      <c r="W15" s="29" t="s">
        <v>29</v>
      </c>
      <c r="X15" t="s">
        <v>1884</v>
      </c>
      <c r="Y15" s="24">
        <v>7.7211086310176036E-3</v>
      </c>
      <c r="Z15" s="24">
        <v>5.2553617033479494E-3</v>
      </c>
      <c r="AC15" s="56" t="s">
        <v>100</v>
      </c>
      <c r="AD15" s="24">
        <f>SUMIFS($Y$3:Y$55,T$3:T$55,"Consumer Discretionary")</f>
        <v>2.4799793758983779E-2</v>
      </c>
      <c r="AE15" s="24">
        <f>SUMIFS($Z$3:Z$55,T$3:T$55,"Consumer Discretionary")</f>
        <v>2.2956143493333192E-2</v>
      </c>
    </row>
    <row r="16" spans="3:31">
      <c r="C16" s="101" t="s">
        <v>158</v>
      </c>
      <c r="D16" s="68">
        <v>2.9835095810706758E-2</v>
      </c>
      <c r="E16" s="67"/>
      <c r="T16" s="32" t="s">
        <v>31</v>
      </c>
      <c r="U16" s="32" t="s">
        <v>118</v>
      </c>
      <c r="V16" s="29" t="s">
        <v>29</v>
      </c>
      <c r="W16" s="29" t="s">
        <v>29</v>
      </c>
      <c r="X16" t="s">
        <v>1884</v>
      </c>
      <c r="Y16" s="24">
        <v>1.1533377268948763E-2</v>
      </c>
      <c r="Z16" s="24">
        <v>1.0115979027640165E-2</v>
      </c>
      <c r="AC16" s="56" t="s">
        <v>27</v>
      </c>
      <c r="AD16" s="24">
        <f>SUMIFS($Y$3:Y$55,T$3:T$55,"Technology")</f>
        <v>6.8594537228082952E-2</v>
      </c>
      <c r="AE16" s="24">
        <f>SUMIFS($Z$3:Z$55,T$3:T$55,"Technology")</f>
        <v>6.8722410673965451E-2</v>
      </c>
    </row>
    <row r="17" spans="2:31">
      <c r="T17" s="32" t="s">
        <v>31</v>
      </c>
      <c r="U17" t="s">
        <v>307</v>
      </c>
      <c r="V17" s="29" t="s">
        <v>98</v>
      </c>
      <c r="W17" s="29" t="s">
        <v>29</v>
      </c>
      <c r="X17" t="s">
        <v>1891</v>
      </c>
      <c r="Y17"/>
      <c r="Z17" s="24">
        <v>5.0412432616739888E-3</v>
      </c>
      <c r="AC17" s="56" t="s">
        <v>127</v>
      </c>
      <c r="AD17" s="24">
        <f>SUMIFS($Y$3:Y$55,T$3:T$55,"Materials")</f>
        <v>3.3175571414327254E-2</v>
      </c>
      <c r="AE17" s="24">
        <f>SUMIFS($Z$3:Z$55,T$3:T$55,"Materials")</f>
        <v>3.3071322933476144E-2</v>
      </c>
    </row>
    <row r="18" spans="2:31">
      <c r="T18" s="32" t="s">
        <v>60</v>
      </c>
      <c r="U18" s="32" t="s">
        <v>104</v>
      </c>
      <c r="V18" s="29" t="s">
        <v>29</v>
      </c>
      <c r="W18" s="29" t="s">
        <v>29</v>
      </c>
      <c r="X18" t="s">
        <v>1884</v>
      </c>
      <c r="Y18" s="24">
        <v>3.3676569658084299E-2</v>
      </c>
      <c r="Z18" s="24">
        <v>3.4871477637751669E-2</v>
      </c>
      <c r="AC18" s="56" t="s">
        <v>96</v>
      </c>
      <c r="AD18" s="24">
        <f>SUMIFS($Y$3:Y$55,T$3:T$55,"Energy")</f>
        <v>3.1947082062805054E-2</v>
      </c>
      <c r="AE18" s="24">
        <f>SUMIFS($Z$3:Z$55,T$3:T$55,"Energy")</f>
        <v>-1.0261889580597261E-3</v>
      </c>
    </row>
    <row r="19" spans="2:31">
      <c r="T19" s="32" t="s">
        <v>60</v>
      </c>
      <c r="U19" s="32" t="s">
        <v>124</v>
      </c>
      <c r="V19" s="29" t="s">
        <v>29</v>
      </c>
      <c r="W19" s="29" t="s">
        <v>29</v>
      </c>
      <c r="X19" t="s">
        <v>1884</v>
      </c>
      <c r="Y19" s="24">
        <v>2.4934785666455239E-2</v>
      </c>
      <c r="Z19" s="24">
        <v>2.8264430440877897E-2</v>
      </c>
      <c r="AC19" s="56" t="s">
        <v>146</v>
      </c>
      <c r="AD19" s="24">
        <f>SUMIFS($Y$3:Y$55,T$3:T$55,"utilities")</f>
        <v>2.1400162701185499E-2</v>
      </c>
      <c r="AE19" s="24">
        <f>SUMIFS($Z$3:Z$55,T$3:T$55,"utilities")</f>
        <v>1.9771194848431151E-2</v>
      </c>
    </row>
    <row r="20" spans="2:31">
      <c r="T20" s="32" t="s">
        <v>60</v>
      </c>
      <c r="U20" t="s">
        <v>131</v>
      </c>
      <c r="V20" s="29" t="s">
        <v>29</v>
      </c>
      <c r="W20" s="29" t="s">
        <v>98</v>
      </c>
      <c r="X20" t="s">
        <v>1892</v>
      </c>
      <c r="Y20" s="24">
        <v>1.1268625728259485E-2</v>
      </c>
      <c r="Z20" s="24"/>
      <c r="AC20" s="56" t="s">
        <v>137</v>
      </c>
      <c r="AD20" s="24">
        <f>SUMIFS($Y$3:Y$55,T$3:T$55,"communications")</f>
        <v>4.1598119456312865E-2</v>
      </c>
      <c r="AE20" s="24">
        <f>SUMIFS($Z$3:Z$55,T$3:T$55,"communications")</f>
        <v>4.4645286754910973E-2</v>
      </c>
    </row>
    <row r="21" spans="2:31">
      <c r="T21" s="32" t="s">
        <v>60</v>
      </c>
      <c r="U21" s="32" t="s">
        <v>140</v>
      </c>
      <c r="V21" s="29" t="s">
        <v>29</v>
      </c>
      <c r="W21" s="29" t="s">
        <v>29</v>
      </c>
      <c r="X21" t="s">
        <v>1884</v>
      </c>
      <c r="Y21" s="24">
        <v>1.7878755812380742E-2</v>
      </c>
      <c r="Z21" s="24">
        <v>2.1084065300776222E-2</v>
      </c>
      <c r="AC21" s="56" t="s">
        <v>161</v>
      </c>
      <c r="AD21" s="24">
        <f>SUMIFS($Y$3:Y$55,T$3:T$55,"real estate")</f>
        <v>-1.8358999253045294E-3</v>
      </c>
      <c r="AE21" s="24">
        <f>SUMIFS($Z$3:Z$55,T$3:T$55,"real estate")</f>
        <v>-1.3743423611047856E-3</v>
      </c>
    </row>
    <row r="22" spans="2:31">
      <c r="T22" s="32" t="s">
        <v>60</v>
      </c>
      <c r="U22" s="32" t="s">
        <v>147</v>
      </c>
      <c r="V22" s="29" t="s">
        <v>29</v>
      </c>
      <c r="W22" s="29" t="s">
        <v>29</v>
      </c>
      <c r="X22" t="s">
        <v>1884</v>
      </c>
      <c r="Y22" s="24">
        <v>6.0051627913642047E-2</v>
      </c>
      <c r="Z22" s="24">
        <v>9.2553059552897388E-2</v>
      </c>
    </row>
    <row r="23" spans="2:31">
      <c r="T23" s="32" t="s">
        <v>60</v>
      </c>
      <c r="U23" s="32" t="s">
        <v>153</v>
      </c>
      <c r="V23" s="29" t="s">
        <v>29</v>
      </c>
      <c r="W23" s="29" t="s">
        <v>29</v>
      </c>
      <c r="X23" t="s">
        <v>1884</v>
      </c>
      <c r="Y23" s="24">
        <v>5.9591904363953674E-3</v>
      </c>
      <c r="Z23" s="24">
        <v>6.9977224283304107E-3</v>
      </c>
    </row>
    <row r="24" spans="2:31">
      <c r="T24" s="32" t="s">
        <v>60</v>
      </c>
      <c r="U24" t="s">
        <v>358</v>
      </c>
      <c r="V24" s="29" t="s">
        <v>98</v>
      </c>
      <c r="W24" s="29" t="s">
        <v>29</v>
      </c>
      <c r="X24" t="s">
        <v>1891</v>
      </c>
      <c r="Y24"/>
      <c r="Z24" s="24">
        <v>4.2312840288281084E-3</v>
      </c>
    </row>
    <row r="25" spans="2:31">
      <c r="T25" s="32" t="s">
        <v>60</v>
      </c>
      <c r="U25" s="32" t="s">
        <v>158</v>
      </c>
      <c r="V25" s="29" t="s">
        <v>29</v>
      </c>
      <c r="W25" s="29" t="s">
        <v>29</v>
      </c>
      <c r="X25" t="s">
        <v>1884</v>
      </c>
      <c r="Y25" s="24">
        <v>2.9835095810706758E-2</v>
      </c>
      <c r="Z25" s="24">
        <v>3.0685018585256962E-2</v>
      </c>
    </row>
    <row r="26" spans="2:31">
      <c r="T26" s="32" t="s">
        <v>60</v>
      </c>
      <c r="U26" s="32" t="s">
        <v>162</v>
      </c>
      <c r="V26" s="29" t="s">
        <v>29</v>
      </c>
      <c r="W26" s="29" t="s">
        <v>29</v>
      </c>
      <c r="X26" t="s">
        <v>1884</v>
      </c>
      <c r="Y26" s="24">
        <v>1.6949854208795578E-2</v>
      </c>
      <c r="Z26" s="24">
        <v>1.6475076000147304E-2</v>
      </c>
    </row>
    <row r="27" spans="2:31">
      <c r="T27" s="32" t="s">
        <v>60</v>
      </c>
      <c r="U27" s="32" t="s">
        <v>169</v>
      </c>
      <c r="V27" s="29" t="s">
        <v>29</v>
      </c>
      <c r="W27" s="29" t="s">
        <v>29</v>
      </c>
      <c r="X27" t="s">
        <v>1884</v>
      </c>
      <c r="Y27" s="24">
        <v>5.7821301078655463E-3</v>
      </c>
      <c r="Z27" s="24">
        <v>5.9784903646247223E-3</v>
      </c>
    </row>
    <row r="28" spans="2:31">
      <c r="T28" s="32" t="s">
        <v>58</v>
      </c>
      <c r="U28" s="32" t="s">
        <v>55</v>
      </c>
      <c r="V28" s="29" t="s">
        <v>29</v>
      </c>
      <c r="W28" s="29" t="s">
        <v>29</v>
      </c>
      <c r="X28" t="s">
        <v>1884</v>
      </c>
      <c r="Y28" s="24">
        <v>1.0404875344192099E-2</v>
      </c>
      <c r="Z28" s="24">
        <v>9.3917381658508159E-3</v>
      </c>
    </row>
    <row r="29" spans="2:31">
      <c r="T29" s="32" t="s">
        <v>58</v>
      </c>
      <c r="U29" s="32" t="s">
        <v>78</v>
      </c>
      <c r="V29" s="29" t="s">
        <v>29</v>
      </c>
      <c r="W29" s="29" t="s">
        <v>29</v>
      </c>
      <c r="X29" t="s">
        <v>1884</v>
      </c>
      <c r="Y29" s="24">
        <v>2.5156881085469429E-2</v>
      </c>
      <c r="Z29" s="24">
        <v>2.4357054449007709E-2</v>
      </c>
    </row>
    <row r="30" spans="2:31">
      <c r="C30" s="64" t="s">
        <v>1893</v>
      </c>
      <c r="D30" s="64" t="s">
        <v>1856</v>
      </c>
      <c r="E30" s="64" t="s">
        <v>1880</v>
      </c>
      <c r="T30" s="32" t="s">
        <v>58</v>
      </c>
      <c r="U30" s="32" t="s">
        <v>143</v>
      </c>
      <c r="V30" s="29" t="s">
        <v>29</v>
      </c>
      <c r="W30" s="29" t="s">
        <v>29</v>
      </c>
      <c r="X30" t="s">
        <v>1884</v>
      </c>
      <c r="Y30" s="24">
        <v>8.1946889223052377E-3</v>
      </c>
      <c r="Z30" s="24">
        <v>7.350639815514981E-3</v>
      </c>
    </row>
    <row r="31" spans="2:31">
      <c r="B31" s="98" t="s">
        <v>127</v>
      </c>
      <c r="C31" s="101" t="s">
        <v>224</v>
      </c>
      <c r="D31" s="97">
        <v>-6.3372198353798259E-3</v>
      </c>
      <c r="E31" s="97">
        <v>-1.0141023126303161E-2</v>
      </c>
      <c r="T31" s="32" t="s">
        <v>58</v>
      </c>
      <c r="U31" s="32" t="s">
        <v>179</v>
      </c>
      <c r="V31" s="29" t="s">
        <v>29</v>
      </c>
      <c r="W31" s="29" t="s">
        <v>29</v>
      </c>
      <c r="X31" t="s">
        <v>1884</v>
      </c>
      <c r="Y31" s="24">
        <v>6.2188047384832412E-3</v>
      </c>
      <c r="Z31" s="24">
        <v>6.3633074480284879E-3</v>
      </c>
    </row>
    <row r="32" spans="2:31">
      <c r="B32" s="98" t="s">
        <v>100</v>
      </c>
      <c r="C32" s="101" t="s">
        <v>194</v>
      </c>
      <c r="D32" s="97">
        <v>-3.9050651813609116E-3</v>
      </c>
      <c r="E32" s="97">
        <v>-6.0210528153801235E-3</v>
      </c>
      <c r="T32" s="32" t="s">
        <v>48</v>
      </c>
      <c r="U32" s="32" t="s">
        <v>45</v>
      </c>
      <c r="V32" s="29" t="s">
        <v>29</v>
      </c>
      <c r="W32" s="29" t="s">
        <v>29</v>
      </c>
      <c r="X32" t="s">
        <v>1884</v>
      </c>
      <c r="Y32" s="24">
        <v>3.4561131699750725E-3</v>
      </c>
      <c r="Z32" s="24">
        <v>2.802444856123687E-3</v>
      </c>
    </row>
    <row r="33" spans="2:26">
      <c r="B33" s="98" t="s">
        <v>161</v>
      </c>
      <c r="C33" s="101" t="s">
        <v>252</v>
      </c>
      <c r="D33" s="97">
        <v>-1.8358999253045294E-3</v>
      </c>
      <c r="E33" s="97">
        <v>-1.3743423611047856E-3</v>
      </c>
      <c r="T33" s="32" t="s">
        <v>48</v>
      </c>
      <c r="U33" s="32" t="s">
        <v>111</v>
      </c>
      <c r="V33" s="29" t="s">
        <v>29</v>
      </c>
      <c r="W33" s="29" t="s">
        <v>29</v>
      </c>
      <c r="X33" t="s">
        <v>1884</v>
      </c>
      <c r="Y33" s="24">
        <v>6.1554094648794688E-3</v>
      </c>
      <c r="Z33" s="24">
        <v>5.9651813797145792E-3</v>
      </c>
    </row>
    <row r="34" spans="2:26">
      <c r="B34" s="98" t="s">
        <v>96</v>
      </c>
      <c r="C34" s="101" t="s">
        <v>233</v>
      </c>
      <c r="D34" s="97">
        <v>-9.1799113923085596E-4</v>
      </c>
      <c r="E34" s="97">
        <v>-1.0261889580597261E-3</v>
      </c>
      <c r="T34" s="32" t="s">
        <v>48</v>
      </c>
      <c r="U34" s="32" t="s">
        <v>176</v>
      </c>
      <c r="V34" s="29" t="s">
        <v>29</v>
      </c>
      <c r="W34" s="29" t="s">
        <v>29</v>
      </c>
      <c r="X34" t="s">
        <v>1884</v>
      </c>
      <c r="Y34" s="24">
        <v>5.0897858236738092E-3</v>
      </c>
      <c r="Z34" s="24">
        <v>5.3945146006699751E-3</v>
      </c>
    </row>
    <row r="35" spans="2:26">
      <c r="B35" s="98" t="s">
        <v>27</v>
      </c>
      <c r="C35" s="101" t="s">
        <v>215</v>
      </c>
      <c r="D35" s="97">
        <v>2.3105290434946024E-3</v>
      </c>
      <c r="E35" s="97">
        <v>1.7230488546708944E-3</v>
      </c>
      <c r="T35" s="32" t="s">
        <v>48</v>
      </c>
      <c r="U35" t="s">
        <v>188</v>
      </c>
      <c r="V35" s="29" t="s">
        <v>29</v>
      </c>
      <c r="W35" s="29" t="s">
        <v>98</v>
      </c>
      <c r="X35" t="s">
        <v>1892</v>
      </c>
      <c r="Y35" s="24">
        <v>4.7378731580904887E-3</v>
      </c>
      <c r="Z35" s="24"/>
    </row>
    <row r="36" spans="2:26">
      <c r="B36" s="98" t="s">
        <v>100</v>
      </c>
      <c r="C36" s="101" t="s">
        <v>209</v>
      </c>
      <c r="D36" s="97">
        <v>2.7696166498043517E-3</v>
      </c>
      <c r="E36" s="97">
        <v>2.3310210767160111E-3</v>
      </c>
      <c r="T36" s="32" t="s">
        <v>48</v>
      </c>
      <c r="U36" t="s">
        <v>289</v>
      </c>
      <c r="V36" s="29" t="s">
        <v>98</v>
      </c>
      <c r="W36" s="29" t="s">
        <v>29</v>
      </c>
      <c r="X36" t="s">
        <v>1891</v>
      </c>
      <c r="Y36"/>
      <c r="Z36" s="24">
        <v>3.7943849014685505E-3</v>
      </c>
    </row>
    <row r="37" spans="2:26">
      <c r="B37" s="98" t="s">
        <v>48</v>
      </c>
      <c r="C37" s="101" t="s">
        <v>45</v>
      </c>
      <c r="D37" s="97">
        <v>3.4561131699750725E-3</v>
      </c>
      <c r="E37" s="97">
        <v>2.802444856123687E-3</v>
      </c>
      <c r="T37" s="32" t="s">
        <v>48</v>
      </c>
      <c r="U37" s="32" t="s">
        <v>191</v>
      </c>
      <c r="V37" s="29" t="s">
        <v>29</v>
      </c>
      <c r="W37" s="29" t="s">
        <v>29</v>
      </c>
      <c r="X37" t="s">
        <v>1884</v>
      </c>
      <c r="Y37" s="24">
        <v>6.913897017526649E-3</v>
      </c>
      <c r="Z37" s="24">
        <v>7.2792493394155944E-3</v>
      </c>
    </row>
    <row r="38" spans="2:26">
      <c r="B38" s="99" t="s">
        <v>48</v>
      </c>
      <c r="C38" s="101" t="s">
        <v>188</v>
      </c>
      <c r="D38" s="97">
        <v>4.7378731580904887E-3</v>
      </c>
      <c r="E38" s="97"/>
      <c r="T38" t="s">
        <v>100</v>
      </c>
      <c r="U38" s="32" t="s">
        <v>194</v>
      </c>
      <c r="V38" s="29" t="s">
        <v>29</v>
      </c>
      <c r="W38" s="29" t="s">
        <v>29</v>
      </c>
      <c r="X38" t="s">
        <v>1884</v>
      </c>
      <c r="Y38" s="24">
        <v>-3.9050651813609116E-3</v>
      </c>
      <c r="Z38" s="24">
        <v>-6.0210528153801235E-3</v>
      </c>
    </row>
    <row r="39" spans="2:26">
      <c r="B39" s="98" t="s">
        <v>48</v>
      </c>
      <c r="C39" s="101" t="s">
        <v>176</v>
      </c>
      <c r="D39" s="97">
        <v>5.0897858236738092E-3</v>
      </c>
      <c r="E39" s="97"/>
      <c r="T39" t="s">
        <v>100</v>
      </c>
      <c r="U39" s="32" t="s">
        <v>200</v>
      </c>
      <c r="V39" s="29" t="s">
        <v>29</v>
      </c>
      <c r="W39" s="29" t="s">
        <v>29</v>
      </c>
      <c r="X39" t="s">
        <v>1884</v>
      </c>
      <c r="Y39" s="24">
        <v>1.3847527188944442E-2</v>
      </c>
      <c r="Z39" s="24">
        <v>1.399191970841418E-2</v>
      </c>
    </row>
    <row r="40" spans="2:26">
      <c r="B40" s="98" t="s">
        <v>146</v>
      </c>
      <c r="C40" s="101" t="s">
        <v>240</v>
      </c>
      <c r="D40" s="97">
        <v>5.4143439658336234E-3</v>
      </c>
      <c r="E40" s="97"/>
      <c r="T40" t="s">
        <v>100</v>
      </c>
      <c r="U40" s="32" t="s">
        <v>203</v>
      </c>
      <c r="V40" s="29" t="s">
        <v>29</v>
      </c>
      <c r="W40" s="29" t="s">
        <v>29</v>
      </c>
      <c r="X40" t="s">
        <v>1884</v>
      </c>
      <c r="Y40" s="24">
        <v>1.2087715101595897E-2</v>
      </c>
      <c r="Z40" s="24">
        <v>1.2654255523583124E-2</v>
      </c>
    </row>
    <row r="41" spans="2:26">
      <c r="B41" s="98" t="s">
        <v>48</v>
      </c>
      <c r="C41" s="101" t="s">
        <v>289</v>
      </c>
      <c r="D41" s="97"/>
      <c r="E41" s="97">
        <v>3.7943849014685505E-3</v>
      </c>
      <c r="T41" t="s">
        <v>100</v>
      </c>
      <c r="U41" s="32" t="s">
        <v>209</v>
      </c>
      <c r="V41" s="29" t="s">
        <v>29</v>
      </c>
      <c r="W41" s="29" t="s">
        <v>29</v>
      </c>
      <c r="X41" t="s">
        <v>1884</v>
      </c>
      <c r="Y41" s="24">
        <v>2.7696166498043517E-3</v>
      </c>
      <c r="Z41" s="24">
        <v>2.3310210767160111E-3</v>
      </c>
    </row>
    <row r="42" spans="2:26">
      <c r="B42" s="98" t="s">
        <v>60</v>
      </c>
      <c r="C42" s="172" t="s">
        <v>358</v>
      </c>
      <c r="D42" s="97"/>
      <c r="E42" s="97">
        <v>4.2312840288281084E-3</v>
      </c>
      <c r="T42" t="s">
        <v>27</v>
      </c>
      <c r="U42" s="32" t="s">
        <v>36</v>
      </c>
      <c r="V42" s="29" t="s">
        <v>29</v>
      </c>
      <c r="W42" s="29" t="s">
        <v>29</v>
      </c>
      <c r="X42" t="s">
        <v>1884</v>
      </c>
      <c r="Y42" s="24">
        <v>2.7047166719117666E-2</v>
      </c>
      <c r="Z42" s="24">
        <v>2.6757546944961019E-2</v>
      </c>
    </row>
    <row r="43" spans="2:26">
      <c r="B43" s="98" t="s">
        <v>31</v>
      </c>
      <c r="C43" s="101" t="s">
        <v>307</v>
      </c>
      <c r="D43" s="97"/>
      <c r="E43" s="97">
        <v>5.0412432616739888E-3</v>
      </c>
      <c r="T43" t="s">
        <v>27</v>
      </c>
      <c r="U43" s="32" t="s">
        <v>215</v>
      </c>
      <c r="V43" s="29" t="s">
        <v>29</v>
      </c>
      <c r="W43" s="29" t="s">
        <v>29</v>
      </c>
      <c r="X43" t="s">
        <v>1884</v>
      </c>
      <c r="Y43" s="24">
        <v>2.3105290434946024E-3</v>
      </c>
      <c r="Z43" s="24">
        <v>1.7230488546708944E-3</v>
      </c>
    </row>
    <row r="44" spans="2:26">
      <c r="C44" s="32"/>
      <c r="D44" s="65"/>
      <c r="E44" s="65"/>
      <c r="T44" t="s">
        <v>27</v>
      </c>
      <c r="U44" s="32" t="s">
        <v>24</v>
      </c>
      <c r="V44" s="29" t="s">
        <v>29</v>
      </c>
      <c r="W44" s="29" t="s">
        <v>29</v>
      </c>
      <c r="X44" t="s">
        <v>1884</v>
      </c>
      <c r="Y44" s="24">
        <v>3.9236841465470684E-2</v>
      </c>
      <c r="Z44" s="24">
        <v>4.0241814874333537E-2</v>
      </c>
    </row>
    <row r="45" spans="2:26">
      <c r="T45" s="32" t="s">
        <v>127</v>
      </c>
      <c r="U45" t="s">
        <v>221</v>
      </c>
      <c r="V45" s="29" t="s">
        <v>29</v>
      </c>
      <c r="W45" s="29" t="s">
        <v>29</v>
      </c>
      <c r="X45" t="s">
        <v>1884</v>
      </c>
      <c r="Y45" s="24">
        <v>3.1870684823989581E-2</v>
      </c>
      <c r="Z45" s="24">
        <v>4.3212346059779305E-2</v>
      </c>
    </row>
    <row r="46" spans="2:26">
      <c r="T46" s="32" t="s">
        <v>127</v>
      </c>
      <c r="U46" t="s">
        <v>224</v>
      </c>
      <c r="V46" s="29" t="s">
        <v>29</v>
      </c>
      <c r="W46" s="29" t="s">
        <v>29</v>
      </c>
      <c r="X46" t="s">
        <v>1884</v>
      </c>
      <c r="Y46" s="24">
        <v>-6.3372198353798259E-3</v>
      </c>
      <c r="Z46" s="24">
        <v>-1.0141023126303161E-2</v>
      </c>
    </row>
    <row r="47" spans="2:26">
      <c r="T47" s="32" t="s">
        <v>127</v>
      </c>
      <c r="U47" t="s">
        <v>229</v>
      </c>
      <c r="V47" s="29" t="s">
        <v>29</v>
      </c>
      <c r="W47" s="29" t="s">
        <v>98</v>
      </c>
      <c r="X47" t="s">
        <v>1892</v>
      </c>
      <c r="Y47" s="24">
        <v>7.6421064257174987E-3</v>
      </c>
      <c r="Z47" s="24"/>
    </row>
    <row r="48" spans="2:26">
      <c r="T48" t="s">
        <v>96</v>
      </c>
      <c r="U48" t="s">
        <v>93</v>
      </c>
      <c r="V48" s="29" t="s">
        <v>29</v>
      </c>
      <c r="W48" s="29" t="s">
        <v>98</v>
      </c>
      <c r="X48" t="s">
        <v>1892</v>
      </c>
      <c r="Y48" s="24">
        <v>2.6129934028673141E-2</v>
      </c>
      <c r="Z48" s="24"/>
    </row>
    <row r="49" spans="20:26">
      <c r="T49" t="s">
        <v>96</v>
      </c>
      <c r="U49" t="s">
        <v>227</v>
      </c>
      <c r="V49" s="29" t="s">
        <v>29</v>
      </c>
      <c r="W49" s="29" t="s">
        <v>98</v>
      </c>
      <c r="X49" t="s">
        <v>1892</v>
      </c>
      <c r="Y49" s="24">
        <v>6.7351391733627697E-3</v>
      </c>
      <c r="Z49" s="24"/>
    </row>
    <row r="50" spans="20:26">
      <c r="T50" t="s">
        <v>96</v>
      </c>
      <c r="U50" s="32" t="s">
        <v>233</v>
      </c>
      <c r="V50" s="29" t="s">
        <v>29</v>
      </c>
      <c r="W50" s="29" t="s">
        <v>29</v>
      </c>
      <c r="X50" t="s">
        <v>1884</v>
      </c>
      <c r="Y50" s="24">
        <v>-9.1799113923085596E-4</v>
      </c>
      <c r="Z50" s="24">
        <v>-1.0261889580597261E-3</v>
      </c>
    </row>
    <row r="51" spans="20:26">
      <c r="T51" s="32" t="s">
        <v>146</v>
      </c>
      <c r="U51" s="32" t="s">
        <v>173</v>
      </c>
      <c r="V51" s="29" t="s">
        <v>29</v>
      </c>
      <c r="W51" s="29" t="s">
        <v>29</v>
      </c>
      <c r="X51" t="s">
        <v>1884</v>
      </c>
      <c r="Y51" s="24">
        <v>1.5985818735351875E-2</v>
      </c>
      <c r="Z51" s="24">
        <v>1.4508874479721934E-2</v>
      </c>
    </row>
    <row r="52" spans="20:26">
      <c r="T52" s="32" t="s">
        <v>146</v>
      </c>
      <c r="U52" s="32" t="s">
        <v>240</v>
      </c>
      <c r="V52" s="29" t="s">
        <v>29</v>
      </c>
      <c r="W52" s="29" t="s">
        <v>29</v>
      </c>
      <c r="X52" t="s">
        <v>1884</v>
      </c>
      <c r="Y52" s="24">
        <v>5.4143439658336234E-3</v>
      </c>
      <c r="Z52" s="24">
        <v>5.2623203687092168E-3</v>
      </c>
    </row>
    <row r="53" spans="20:26">
      <c r="T53" t="s">
        <v>137</v>
      </c>
      <c r="U53" s="32" t="s">
        <v>134</v>
      </c>
      <c r="V53" s="29" t="s">
        <v>29</v>
      </c>
      <c r="W53" s="29" t="s">
        <v>29</v>
      </c>
      <c r="X53" t="s">
        <v>1884</v>
      </c>
      <c r="Y53" s="24">
        <v>2.3138160637950822E-2</v>
      </c>
      <c r="Z53" s="24">
        <v>2.4415979293503254E-2</v>
      </c>
    </row>
    <row r="54" spans="20:26">
      <c r="T54" t="s">
        <v>137</v>
      </c>
      <c r="U54" s="32" t="s">
        <v>249</v>
      </c>
      <c r="V54" s="29" t="s">
        <v>29</v>
      </c>
      <c r="W54" s="29" t="s">
        <v>29</v>
      </c>
      <c r="X54" t="s">
        <v>1884</v>
      </c>
      <c r="Y54" s="24">
        <v>1.8459958818362043E-2</v>
      </c>
      <c r="Z54" s="24">
        <v>2.022930746140772E-2</v>
      </c>
    </row>
    <row r="55" spans="20:26">
      <c r="T55" s="32" t="s">
        <v>161</v>
      </c>
      <c r="U55" s="32" t="s">
        <v>252</v>
      </c>
      <c r="V55" s="29" t="s">
        <v>29</v>
      </c>
      <c r="W55" s="29" t="s">
        <v>29</v>
      </c>
      <c r="X55" t="s">
        <v>1884</v>
      </c>
      <c r="Y55" s="24">
        <v>-1.8358999253045294E-3</v>
      </c>
      <c r="Z55" s="24">
        <v>-1.3743423611047856E-3</v>
      </c>
    </row>
  </sheetData>
  <autoFilter ref="V2:Z55" xr:uid="{643CAC3C-547A-4910-9BAA-3D4F57FA4663}"/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9659C-73E1-4844-AC1B-701EE3629E13}">
  <sheetPr>
    <tabColor theme="8" tint="0.79998168889431442"/>
  </sheetPr>
  <dimension ref="A2:AD72"/>
  <sheetViews>
    <sheetView tabSelected="1" workbookViewId="0">
      <selection activeCell="H10" sqref="H10"/>
    </sheetView>
  </sheetViews>
  <sheetFormatPr defaultRowHeight="15"/>
  <cols>
    <col min="2" max="2" width="25.28515625" customWidth="1"/>
    <col min="3" max="3" width="24.85546875" customWidth="1"/>
    <col min="4" max="4" width="14" customWidth="1"/>
    <col min="5" max="5" width="23.28515625" customWidth="1"/>
    <col min="21" max="21" width="1.7109375" style="100" customWidth="1"/>
    <col min="23" max="23" width="8" customWidth="1"/>
    <col min="24" max="24" width="24" customWidth="1"/>
    <col min="25" max="25" width="32.5703125" customWidth="1"/>
    <col min="26" max="26" width="31.140625" customWidth="1"/>
  </cols>
  <sheetData>
    <row r="2" spans="1:29" s="100" customFormat="1" ht="6.75" customHeight="1"/>
    <row r="3" spans="1:29">
      <c r="A3" s="63"/>
      <c r="B3" s="90"/>
      <c r="C3" s="90"/>
      <c r="D3" s="90"/>
      <c r="E3" s="90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V3" s="63"/>
      <c r="W3" s="63"/>
      <c r="X3" s="63"/>
      <c r="Y3" s="63"/>
      <c r="Z3" s="63"/>
      <c r="AA3" s="63"/>
      <c r="AB3" s="63"/>
      <c r="AC3" s="63"/>
    </row>
    <row r="4" spans="1:29">
      <c r="A4" s="63"/>
      <c r="B4" s="174" t="s">
        <v>1894</v>
      </c>
      <c r="C4" s="175" t="s">
        <v>1855</v>
      </c>
      <c r="D4" s="175" t="s">
        <v>1856</v>
      </c>
      <c r="E4" s="176" t="s">
        <v>1895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V4" s="63"/>
      <c r="W4" s="177" t="s">
        <v>1896</v>
      </c>
      <c r="X4" s="177"/>
      <c r="Y4" s="177"/>
      <c r="Z4" s="177"/>
      <c r="AA4" s="177"/>
      <c r="AB4" s="63"/>
      <c r="AC4" s="63"/>
    </row>
    <row r="5" spans="1:29">
      <c r="A5" s="63"/>
      <c r="B5" s="86" t="s">
        <v>1897</v>
      </c>
      <c r="C5" s="68">
        <v>1.0725705992926953</v>
      </c>
      <c r="D5" s="68">
        <f>'Monthly Portfolio Return'!BE50</f>
        <v>1.0743301974949269</v>
      </c>
      <c r="E5" s="68">
        <v>0.35260981056301821</v>
      </c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V5" s="63"/>
      <c r="W5" s="63"/>
      <c r="X5" s="63"/>
      <c r="Y5" s="63"/>
      <c r="Z5" s="63"/>
      <c r="AA5" s="63"/>
      <c r="AB5" s="63"/>
      <c r="AC5" s="63"/>
    </row>
    <row r="6" spans="1:29">
      <c r="A6" s="63"/>
      <c r="B6" s="86" t="s">
        <v>1898</v>
      </c>
      <c r="C6" s="68">
        <v>1.43085174261452E-2</v>
      </c>
      <c r="D6" s="68">
        <f>AVERAGE('Monthly Portfolio Return'!C50:BD50)</f>
        <v>1.4300177975599194E-2</v>
      </c>
      <c r="E6" s="68">
        <v>6.2796296296296289E-3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V6" s="63"/>
      <c r="W6" s="63"/>
      <c r="X6" s="91" t="s">
        <v>1899</v>
      </c>
      <c r="Y6" s="91" t="s">
        <v>1890</v>
      </c>
      <c r="Z6" s="91" t="s">
        <v>1880</v>
      </c>
      <c r="AA6" s="63"/>
      <c r="AB6" s="63"/>
      <c r="AC6" s="63"/>
    </row>
    <row r="7" spans="1:29" ht="29.25">
      <c r="A7" s="63"/>
      <c r="B7" s="86" t="s">
        <v>1900</v>
      </c>
      <c r="C7" s="69">
        <v>45680</v>
      </c>
      <c r="D7" s="70">
        <v>45984</v>
      </c>
      <c r="E7" s="69">
        <v>45860</v>
      </c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V7" s="63"/>
      <c r="W7" s="63"/>
      <c r="X7" s="91" t="s">
        <v>1901</v>
      </c>
      <c r="Y7" s="92" t="s">
        <v>1902</v>
      </c>
      <c r="Z7" s="92" t="s">
        <v>1903</v>
      </c>
      <c r="AA7" s="63"/>
      <c r="AB7" s="63"/>
      <c r="AC7" s="63"/>
    </row>
    <row r="8" spans="1:29" ht="29.25">
      <c r="A8" s="63"/>
      <c r="B8" s="86" t="s">
        <v>1904</v>
      </c>
      <c r="C8" s="69">
        <v>45830</v>
      </c>
      <c r="D8" s="71" t="s">
        <v>1905</v>
      </c>
      <c r="E8" s="69">
        <v>45830</v>
      </c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V8" s="63"/>
      <c r="W8" s="63"/>
      <c r="X8" s="91" t="s">
        <v>1906</v>
      </c>
      <c r="Y8" s="92" t="s">
        <v>1907</v>
      </c>
      <c r="Z8" s="92" t="s">
        <v>1908</v>
      </c>
      <c r="AA8" s="63"/>
      <c r="AB8" s="63"/>
      <c r="AC8" s="63"/>
    </row>
    <row r="9" spans="1:29" ht="29.25">
      <c r="A9" s="63"/>
      <c r="B9" s="86" t="s">
        <v>1909</v>
      </c>
      <c r="C9" s="72">
        <v>3.8196270612582572E-2</v>
      </c>
      <c r="D9" s="72">
        <f>_xlfn.STDEV.P('Monthly Portfolio Return'!N50:BD50)</f>
        <v>3.9432805940944962E-2</v>
      </c>
      <c r="E9" s="72">
        <v>3.6943713549237499E-2</v>
      </c>
      <c r="F9" s="87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V9" s="63"/>
      <c r="W9" s="63"/>
      <c r="X9" s="91" t="s">
        <v>1910</v>
      </c>
      <c r="Y9" s="92" t="s">
        <v>1911</v>
      </c>
      <c r="Z9" s="92" t="s">
        <v>1912</v>
      </c>
      <c r="AA9" s="63"/>
      <c r="AB9" s="63"/>
      <c r="AC9" s="63"/>
    </row>
    <row r="10" spans="1:29" ht="29.25">
      <c r="A10" s="63"/>
      <c r="B10" s="86" t="s">
        <v>1913</v>
      </c>
      <c r="C10" s="85">
        <f>(C6*12)/(C9*SQRT(12))</f>
        <v>1.2976701005413933</v>
      </c>
      <c r="D10" s="85">
        <f>(D6*12)/(D9*SQRT(12))</f>
        <v>1.2562451096231426</v>
      </c>
      <c r="E10" s="72">
        <f>(E6*12)/(E9*SQRT(12))</f>
        <v>0.58882210402250901</v>
      </c>
      <c r="F10" s="87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V10" s="63"/>
      <c r="W10" s="63"/>
      <c r="X10" s="91" t="s">
        <v>1914</v>
      </c>
      <c r="Y10" s="92" t="s">
        <v>1915</v>
      </c>
      <c r="Z10" s="92" t="s">
        <v>1916</v>
      </c>
      <c r="AA10" s="63"/>
      <c r="AB10" s="63"/>
      <c r="AC10" s="63"/>
    </row>
    <row r="11" spans="1:29" ht="29.25">
      <c r="A11" s="63"/>
      <c r="B11" s="86" t="s">
        <v>1917</v>
      </c>
      <c r="C11" s="68">
        <v>1.1302942175150124</v>
      </c>
      <c r="D11" s="68">
        <f>MAX('Monthly Portfolio Return'!C51:BD51)-1</f>
        <v>1.1238812484562288</v>
      </c>
      <c r="E11" s="67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V11" s="63"/>
      <c r="W11" s="63"/>
      <c r="X11" s="91" t="s">
        <v>1918</v>
      </c>
      <c r="Y11" s="92" t="s">
        <v>1919</v>
      </c>
      <c r="Z11" s="92" t="s">
        <v>1920</v>
      </c>
      <c r="AA11" s="63"/>
      <c r="AB11" s="63"/>
      <c r="AC11" s="63"/>
    </row>
    <row r="12" spans="1:29" ht="29.25">
      <c r="A12" s="63"/>
      <c r="B12" s="86" t="s">
        <v>1921</v>
      </c>
      <c r="C12" s="68">
        <v>1.0725705992926953</v>
      </c>
      <c r="D12" s="68">
        <f>'Monthly Portfolio Return'!BD51-1</f>
        <v>1.0743301974949269</v>
      </c>
      <c r="E12" s="67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V12" s="63"/>
      <c r="W12" s="63"/>
      <c r="X12" s="91" t="s">
        <v>1922</v>
      </c>
      <c r="Y12" s="92" t="s">
        <v>1923</v>
      </c>
      <c r="Z12" s="92" t="s">
        <v>1924</v>
      </c>
      <c r="AA12" s="63"/>
      <c r="AB12" s="63"/>
      <c r="AC12" s="63"/>
    </row>
    <row r="13" spans="1:29" ht="29.25">
      <c r="A13" s="63"/>
      <c r="B13" s="86" t="s">
        <v>1918</v>
      </c>
      <c r="C13" s="68">
        <v>-5.3818012781986398E-2</v>
      </c>
      <c r="D13" s="68">
        <f>D12-D11</f>
        <v>-4.9551050961301968E-2</v>
      </c>
      <c r="E13" s="67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V13" s="63"/>
      <c r="W13" s="63"/>
      <c r="X13" s="91" t="s">
        <v>1925</v>
      </c>
      <c r="Y13" s="92" t="s">
        <v>1926</v>
      </c>
      <c r="Z13" s="92" t="s">
        <v>1927</v>
      </c>
      <c r="AA13" s="63"/>
      <c r="AB13" s="63"/>
      <c r="AC13" s="63"/>
    </row>
    <row r="14" spans="1:29" ht="43.5">
      <c r="A14" s="63"/>
      <c r="B14" s="86" t="s">
        <v>1928</v>
      </c>
      <c r="C14" s="68">
        <v>0.15691610461846195</v>
      </c>
      <c r="D14" s="68">
        <f>('Monthly Portfolio Return'!BE50+1)^0.2-1</f>
        <v>0.15711248070618478</v>
      </c>
      <c r="E14" s="68">
        <v>6.2268997275349847E-2</v>
      </c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V14" s="63"/>
      <c r="W14" s="63"/>
      <c r="X14" s="91" t="s">
        <v>1929</v>
      </c>
      <c r="Y14" s="92" t="s">
        <v>1930</v>
      </c>
      <c r="Z14" s="92" t="s">
        <v>1931</v>
      </c>
      <c r="AA14" s="63"/>
      <c r="AB14" s="63"/>
      <c r="AC14" s="63"/>
    </row>
    <row r="15" spans="1:29" ht="29.25">
      <c r="A15" s="63"/>
      <c r="B15" s="86" t="s">
        <v>1932</v>
      </c>
      <c r="C15" s="67">
        <v>0.91</v>
      </c>
      <c r="D15" s="67">
        <v>0.93</v>
      </c>
      <c r="E15" s="67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V15" s="63"/>
      <c r="W15" s="63"/>
      <c r="X15" s="91" t="s">
        <v>1933</v>
      </c>
      <c r="Y15" s="92" t="s">
        <v>1934</v>
      </c>
      <c r="Z15" s="92" t="s">
        <v>1935</v>
      </c>
      <c r="AA15" s="63"/>
      <c r="AB15" s="63"/>
      <c r="AC15" s="63"/>
    </row>
    <row r="16" spans="1:29" ht="29.25">
      <c r="A16" s="63"/>
      <c r="B16" s="86" t="s">
        <v>1936</v>
      </c>
      <c r="C16" s="67">
        <v>0.93420000000000003</v>
      </c>
      <c r="D16" s="67">
        <v>0.92610000000000003</v>
      </c>
      <c r="E16" s="67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V16" s="63"/>
      <c r="W16" s="63"/>
      <c r="X16" s="91" t="s">
        <v>1937</v>
      </c>
      <c r="Y16" s="92" t="s">
        <v>1938</v>
      </c>
      <c r="Z16" s="92" t="s">
        <v>1939</v>
      </c>
      <c r="AA16" s="63"/>
      <c r="AB16" s="63"/>
      <c r="AC16" s="63"/>
    </row>
    <row r="17" spans="1:30" ht="29.25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V17" s="63"/>
      <c r="W17" s="63"/>
      <c r="X17" s="91" t="s">
        <v>1940</v>
      </c>
      <c r="Y17" s="92" t="s">
        <v>1941</v>
      </c>
      <c r="Z17" s="92" t="s">
        <v>1942</v>
      </c>
      <c r="AA17" s="63"/>
      <c r="AB17" s="63"/>
      <c r="AC17" s="63"/>
    </row>
    <row r="18" spans="1:30" ht="29.25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V18" s="63"/>
      <c r="W18" s="63"/>
      <c r="X18" s="91" t="s">
        <v>1943</v>
      </c>
      <c r="Y18" s="92" t="s">
        <v>1944</v>
      </c>
      <c r="Z18" s="92" t="s">
        <v>1945</v>
      </c>
      <c r="AA18" s="63"/>
      <c r="AB18" s="63"/>
      <c r="AC18" s="63"/>
    </row>
    <row r="19" spans="1:30" ht="24.75" customHeigh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V19" s="63"/>
      <c r="W19" s="63"/>
      <c r="X19" s="91" t="s">
        <v>1946</v>
      </c>
      <c r="Y19" s="93">
        <v>0.15709999999999999</v>
      </c>
      <c r="Z19" s="92" t="s">
        <v>1947</v>
      </c>
      <c r="AA19" s="63"/>
      <c r="AB19" s="63"/>
      <c r="AC19" s="63"/>
    </row>
    <row r="20" spans="1:30" ht="6.75" customHeight="1">
      <c r="A20" s="100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V20" s="63"/>
      <c r="W20" s="63"/>
      <c r="X20" s="94"/>
      <c r="Y20" s="95"/>
      <c r="Z20" s="96"/>
      <c r="AA20" s="63"/>
      <c r="AB20" s="63"/>
      <c r="AC20" s="63"/>
    </row>
    <row r="21" spans="1:30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V21" s="63"/>
      <c r="W21" s="63"/>
      <c r="X21" s="63"/>
      <c r="Y21" s="63"/>
      <c r="Z21" s="63"/>
      <c r="AA21" s="63"/>
      <c r="AB21" s="63"/>
      <c r="AC21" s="63"/>
    </row>
    <row r="22" spans="1:30">
      <c r="A22" s="63"/>
      <c r="B22" s="174" t="s">
        <v>16</v>
      </c>
      <c r="C22" s="175" t="s">
        <v>1948</v>
      </c>
      <c r="D22" s="175" t="s">
        <v>1864</v>
      </c>
      <c r="E22" s="175" t="s">
        <v>19</v>
      </c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V22" s="63"/>
      <c r="W22" s="63"/>
      <c r="X22" s="63"/>
      <c r="Y22" s="63"/>
      <c r="Z22" s="63"/>
      <c r="AA22" s="63"/>
      <c r="AB22" s="63"/>
      <c r="AC22" s="63"/>
    </row>
    <row r="23" spans="1:30">
      <c r="A23" s="63"/>
      <c r="B23" s="67" t="s">
        <v>33</v>
      </c>
      <c r="C23" s="68">
        <v>3.3864733375606804E-2</v>
      </c>
      <c r="D23" s="72">
        <v>2.6399869385436609E-2</v>
      </c>
      <c r="E23" s="88">
        <v>6.3E-3</v>
      </c>
      <c r="F23" s="63"/>
      <c r="G23" s="63"/>
      <c r="H23" s="177" t="s">
        <v>1949</v>
      </c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63"/>
      <c r="V23" s="63"/>
      <c r="W23" s="63"/>
      <c r="X23" s="63"/>
      <c r="Y23" s="63"/>
      <c r="Z23" s="63"/>
      <c r="AA23" s="63"/>
      <c r="AB23" s="63"/>
      <c r="AC23" s="63"/>
    </row>
    <row r="24" spans="1:30">
      <c r="A24" s="63"/>
      <c r="B24" s="67" t="s">
        <v>42</v>
      </c>
      <c r="C24" s="68">
        <v>2.9287005257038201E-2</v>
      </c>
      <c r="D24" s="72">
        <v>3.4596031731211549E-2</v>
      </c>
      <c r="E24" s="88">
        <v>7.4000000000000003E-3</v>
      </c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V24" s="63"/>
      <c r="W24" s="63"/>
      <c r="X24" s="63"/>
      <c r="Y24" s="63"/>
      <c r="Z24" s="63"/>
      <c r="AA24" s="63"/>
      <c r="AB24" s="63"/>
      <c r="AC24" s="63"/>
    </row>
    <row r="25" spans="1:30">
      <c r="A25" s="63"/>
      <c r="B25" s="67" t="s">
        <v>52</v>
      </c>
      <c r="C25" s="68">
        <v>4.0654001623768421E-2</v>
      </c>
      <c r="D25" s="72">
        <v>3.2057292863349622E-2</v>
      </c>
      <c r="E25" s="88">
        <v>6.6E-3</v>
      </c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V25" s="63"/>
      <c r="W25" s="63"/>
      <c r="X25" s="63"/>
      <c r="Y25" s="63"/>
      <c r="Z25" s="63"/>
      <c r="AA25" s="63"/>
      <c r="AB25" s="63"/>
      <c r="AC25" s="63"/>
    </row>
    <row r="26" spans="1:30">
      <c r="A26" s="63"/>
      <c r="B26" s="67" t="s">
        <v>62</v>
      </c>
      <c r="C26" s="68">
        <v>1.9171614090275346E-2</v>
      </c>
      <c r="D26" s="72">
        <v>2.2816488955356266E-2</v>
      </c>
      <c r="E26" s="88">
        <v>4.5999999999999999E-3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V26" s="63"/>
      <c r="W26" s="63"/>
      <c r="X26" s="63"/>
      <c r="Y26" s="63"/>
      <c r="Z26" s="63"/>
      <c r="AA26" s="63"/>
      <c r="AB26" s="63"/>
      <c r="AC26" s="63"/>
    </row>
    <row r="27" spans="1:30">
      <c r="A27" s="63"/>
      <c r="B27" s="67" t="s">
        <v>70</v>
      </c>
      <c r="C27" s="68">
        <v>2.0938097775597297E-2</v>
      </c>
      <c r="D27" s="72">
        <v>2.2944492750050484E-2</v>
      </c>
      <c r="E27" s="88">
        <v>4.5999999999999999E-3</v>
      </c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V27" s="63"/>
      <c r="W27" s="63"/>
      <c r="X27" s="63"/>
      <c r="Y27" s="63"/>
      <c r="Z27" s="63"/>
      <c r="AA27" s="63"/>
      <c r="AB27" s="63"/>
      <c r="AC27" s="63"/>
    </row>
    <row r="28" spans="1:30">
      <c r="A28" s="63"/>
      <c r="B28" s="67" t="s">
        <v>76</v>
      </c>
      <c r="C28" s="68">
        <v>2.3306590473100464E-2</v>
      </c>
      <c r="D28" s="72">
        <v>1.9476017789080986E-2</v>
      </c>
      <c r="E28" s="88">
        <v>4.0000000000000001E-3</v>
      </c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V28" s="63"/>
      <c r="W28" s="63"/>
      <c r="X28" s="63"/>
      <c r="Y28" s="63"/>
      <c r="Z28" s="63"/>
      <c r="AA28" s="63"/>
      <c r="AB28" s="63"/>
      <c r="AC28" s="63"/>
      <c r="AD28" s="63"/>
    </row>
    <row r="29" spans="1:30">
      <c r="A29" s="63"/>
      <c r="B29" s="67" t="s">
        <v>82</v>
      </c>
      <c r="C29" s="68">
        <v>2.6864149088508205E-2</v>
      </c>
      <c r="D29" s="72">
        <v>2.7203161052097368E-2</v>
      </c>
      <c r="E29" s="88">
        <v>1.2500000000000001E-2</v>
      </c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V29" s="63"/>
      <c r="W29" s="63"/>
      <c r="X29" s="63"/>
      <c r="Y29" s="63"/>
      <c r="Z29" s="63"/>
      <c r="AA29" s="63"/>
      <c r="AB29" s="63"/>
      <c r="AC29" s="63"/>
      <c r="AD29" s="63"/>
    </row>
    <row r="30" spans="1:30">
      <c r="A30" s="63"/>
      <c r="B30" s="67" t="s">
        <v>90</v>
      </c>
      <c r="C30" s="68">
        <v>1.6806050070319989E-2</v>
      </c>
      <c r="D30" s="72">
        <v>1.0257713384857989E-2</v>
      </c>
      <c r="E30" s="88">
        <v>8.0999999999999996E-3</v>
      </c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V30" s="63"/>
      <c r="W30" s="63"/>
      <c r="X30" s="63"/>
      <c r="Y30" s="63"/>
      <c r="Z30" s="63"/>
      <c r="AA30" s="63"/>
      <c r="AB30" s="63"/>
      <c r="AC30" s="63"/>
      <c r="AD30" s="63"/>
    </row>
    <row r="31" spans="1:30">
      <c r="A31" s="63"/>
      <c r="B31" s="67" t="s">
        <v>102</v>
      </c>
      <c r="C31" s="68">
        <v>1.8921915869708039E-2</v>
      </c>
      <c r="D31" s="72">
        <v>9.4962156588662677E-3</v>
      </c>
      <c r="E31" s="88">
        <v>7.1999999999999998E-3</v>
      </c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V31" s="63"/>
      <c r="W31" s="63"/>
      <c r="X31" s="63"/>
      <c r="Y31" s="63"/>
      <c r="Z31" s="63"/>
      <c r="AA31" s="63"/>
      <c r="AB31" s="63"/>
      <c r="AC31" s="63"/>
      <c r="AD31" s="63"/>
    </row>
    <row r="32" spans="1:30">
      <c r="A32" s="63"/>
      <c r="B32" s="67" t="s">
        <v>109</v>
      </c>
      <c r="C32" s="68">
        <v>2.7625138578448505E-2</v>
      </c>
      <c r="D32" s="72">
        <v>2.5971700223055526E-2</v>
      </c>
      <c r="E32" s="88">
        <v>7.9000000000000008E-3</v>
      </c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V32" s="63"/>
      <c r="W32" s="63"/>
      <c r="X32" s="63"/>
      <c r="Y32" s="63"/>
      <c r="Z32" s="63"/>
      <c r="AA32" s="63"/>
      <c r="AB32" s="63"/>
      <c r="AC32" s="63"/>
      <c r="AD32" s="63"/>
    </row>
    <row r="33" spans="1:30">
      <c r="A33" s="63"/>
      <c r="B33" s="67" t="s">
        <v>116</v>
      </c>
      <c r="C33" s="68">
        <v>7.7211086310176036E-3</v>
      </c>
      <c r="D33" s="72">
        <v>9.7067727608827412E-3</v>
      </c>
      <c r="E33" s="88">
        <v>6.1000000000000004E-3</v>
      </c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V33" s="63"/>
      <c r="W33" s="63"/>
      <c r="X33" s="63"/>
      <c r="Y33" s="63"/>
      <c r="Z33" s="63"/>
      <c r="AA33" s="63"/>
      <c r="AB33" s="63"/>
      <c r="AC33" s="63"/>
      <c r="AD33" s="63"/>
    </row>
    <row r="34" spans="1:30">
      <c r="A34" s="63"/>
      <c r="B34" s="67" t="s">
        <v>119</v>
      </c>
      <c r="C34" s="68">
        <v>1.1533377268948763E-2</v>
      </c>
      <c r="D34" s="72">
        <v>7.0454039832226253E-3</v>
      </c>
      <c r="E34" s="88">
        <v>4.7999999999999996E-3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V34" s="63"/>
      <c r="W34" s="63"/>
      <c r="X34" s="63"/>
      <c r="Y34" s="63"/>
      <c r="Z34" s="63"/>
      <c r="AA34" s="63"/>
      <c r="AB34" s="63"/>
      <c r="AC34" s="63"/>
      <c r="AD34" s="63"/>
    </row>
    <row r="35" spans="1:30">
      <c r="A35" s="63"/>
      <c r="B35" s="67" t="s">
        <v>105</v>
      </c>
      <c r="C35" s="68">
        <v>3.3676569658084299E-2</v>
      </c>
      <c r="D35" s="72">
        <v>5.2708299581177183E-2</v>
      </c>
      <c r="E35" s="88">
        <v>1.43E-2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V35" s="63"/>
      <c r="W35" s="63"/>
      <c r="X35" s="63"/>
      <c r="Y35" s="63"/>
      <c r="Z35" s="63"/>
      <c r="AA35" s="63"/>
      <c r="AB35" s="63"/>
      <c r="AC35" s="63"/>
      <c r="AD35" s="63"/>
    </row>
    <row r="36" spans="1:30">
      <c r="A36" s="63"/>
      <c r="B36" s="67" t="s">
        <v>125</v>
      </c>
      <c r="C36" s="68">
        <v>2.4934785666455239E-2</v>
      </c>
      <c r="D36" s="72">
        <v>3.8935468442802927E-2</v>
      </c>
      <c r="E36" s="88">
        <v>1.0999999999999999E-2</v>
      </c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V36" s="63"/>
      <c r="W36" s="63"/>
      <c r="X36" s="63"/>
      <c r="Y36" s="63"/>
      <c r="Z36" s="63"/>
      <c r="AA36" s="63"/>
      <c r="AB36" s="63"/>
      <c r="AC36" s="63"/>
      <c r="AD36" s="63"/>
    </row>
    <row r="37" spans="1:30">
      <c r="A37" s="63"/>
      <c r="B37" s="67" t="s">
        <v>132</v>
      </c>
      <c r="C37" s="68">
        <v>1.1268625728259485E-2</v>
      </c>
      <c r="D37" s="72">
        <v>2.6644521249949191E-2</v>
      </c>
      <c r="E37" s="88">
        <v>8.3000000000000001E-3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V37" s="63"/>
      <c r="W37" s="63"/>
      <c r="X37" s="63"/>
      <c r="Y37" s="63"/>
      <c r="Z37" s="63"/>
      <c r="AA37" s="63"/>
      <c r="AB37" s="63"/>
      <c r="AC37" s="63"/>
      <c r="AD37" s="63"/>
    </row>
    <row r="38" spans="1:30">
      <c r="A38" s="63"/>
      <c r="B38" s="67" t="s">
        <v>141</v>
      </c>
      <c r="C38" s="68">
        <v>1.7878755812380742E-2</v>
      </c>
      <c r="D38" s="72">
        <v>2.032775030800324E-2</v>
      </c>
      <c r="E38" s="88">
        <v>6.8999999999999999E-3</v>
      </c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V38" s="63"/>
      <c r="W38" s="63"/>
      <c r="X38" s="63"/>
      <c r="Y38" s="63"/>
      <c r="Z38" s="63"/>
      <c r="AA38" s="63"/>
      <c r="AB38" s="63"/>
      <c r="AC38" s="63"/>
      <c r="AD38" s="63"/>
    </row>
    <row r="39" spans="1:30">
      <c r="A39" s="63"/>
      <c r="B39" s="67" t="s">
        <v>148</v>
      </c>
      <c r="C39" s="68">
        <v>6.0051627913642047E-2</v>
      </c>
      <c r="D39" s="72">
        <v>4.6371097336701545E-3</v>
      </c>
      <c r="E39" s="88">
        <v>6.7000000000000002E-3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V39" s="63"/>
      <c r="W39" s="63"/>
      <c r="X39" s="63"/>
      <c r="Y39" s="63"/>
      <c r="Z39" s="63"/>
      <c r="AA39" s="63"/>
      <c r="AB39" s="63"/>
      <c r="AC39" s="63"/>
      <c r="AD39" s="63"/>
    </row>
    <row r="40" spans="1:30">
      <c r="A40" s="63"/>
      <c r="B40" s="67" t="s">
        <v>154</v>
      </c>
      <c r="C40" s="68">
        <v>5.9591904363953674E-3</v>
      </c>
      <c r="D40" s="72">
        <v>1.1816478717982954E-2</v>
      </c>
      <c r="E40" s="88">
        <v>3.3999999999999998E-3</v>
      </c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V40" s="63"/>
      <c r="W40" s="63"/>
      <c r="X40" s="63"/>
      <c r="Y40" s="63"/>
      <c r="Z40" s="63"/>
      <c r="AA40" s="63"/>
      <c r="AB40" s="63"/>
      <c r="AC40" s="63"/>
      <c r="AD40" s="63"/>
    </row>
    <row r="41" spans="1:30">
      <c r="A41" s="63"/>
      <c r="B41" s="67" t="s">
        <v>159</v>
      </c>
      <c r="C41" s="68">
        <v>2.9835095810706758E-2</v>
      </c>
      <c r="D41" s="72">
        <v>2.1836004841015107E-2</v>
      </c>
      <c r="E41" s="88">
        <v>8.0000000000000002E-3</v>
      </c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V41" s="63"/>
      <c r="W41" s="63"/>
      <c r="X41" s="63"/>
      <c r="Y41" s="63"/>
      <c r="Z41" s="63"/>
      <c r="AA41" s="63"/>
      <c r="AB41" s="63"/>
      <c r="AC41" s="63"/>
      <c r="AD41" s="63"/>
    </row>
    <row r="42" spans="1:30">
      <c r="A42" s="63"/>
      <c r="B42" s="67" t="s">
        <v>163</v>
      </c>
      <c r="C42" s="68">
        <v>1.6949854208795578E-2</v>
      </c>
      <c r="D42" s="72">
        <v>2.2954556087007676E-2</v>
      </c>
      <c r="E42" s="88">
        <v>6.6E-3</v>
      </c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V42" s="63"/>
      <c r="W42" s="63"/>
      <c r="X42" s="63"/>
      <c r="Y42" s="63"/>
      <c r="Z42" s="63"/>
      <c r="AA42" s="63"/>
      <c r="AB42" s="63"/>
      <c r="AC42" s="63"/>
      <c r="AD42" s="63"/>
    </row>
    <row r="43" spans="1:30">
      <c r="A43" s="63"/>
      <c r="B43" s="67" t="s">
        <v>170</v>
      </c>
      <c r="C43" s="68">
        <v>5.7821301078655463E-3</v>
      </c>
      <c r="D43" s="72">
        <v>6.4606547995731244E-3</v>
      </c>
      <c r="E43" s="88">
        <v>1.9E-3</v>
      </c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V43" s="63"/>
      <c r="W43" s="63"/>
      <c r="X43" s="63"/>
      <c r="Y43" s="63"/>
      <c r="Z43" s="63"/>
      <c r="AA43" s="63"/>
      <c r="AB43" s="63"/>
      <c r="AC43" s="63"/>
      <c r="AD43" s="63"/>
    </row>
    <row r="44" spans="1:30">
      <c r="A44" s="63"/>
      <c r="B44" s="67" t="s">
        <v>56</v>
      </c>
      <c r="C44" s="68">
        <v>1.0404875344192099E-2</v>
      </c>
      <c r="D44" s="72">
        <v>2.0466627197681282E-2</v>
      </c>
      <c r="E44" s="88">
        <v>1.7299999999999999E-2</v>
      </c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V44" s="63"/>
      <c r="W44" s="63"/>
      <c r="X44" s="63"/>
      <c r="Y44" s="63"/>
      <c r="Z44" s="63"/>
      <c r="AA44" s="63"/>
      <c r="AB44" s="63"/>
      <c r="AC44" s="63"/>
      <c r="AD44" s="63"/>
    </row>
    <row r="45" spans="1:30">
      <c r="A45" s="63"/>
      <c r="B45" s="67" t="s">
        <v>79</v>
      </c>
      <c r="C45" s="68">
        <v>2.5156881085469429E-2</v>
      </c>
      <c r="D45" s="72">
        <v>2.7624617778788028E-2</v>
      </c>
      <c r="E45" s="88">
        <v>1.67E-2</v>
      </c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V45" s="63"/>
      <c r="W45" s="63"/>
      <c r="X45" s="63"/>
      <c r="Y45" s="63"/>
      <c r="Z45" s="63"/>
      <c r="AA45" s="63"/>
      <c r="AB45" s="63"/>
      <c r="AC45" s="63"/>
      <c r="AD45" s="63"/>
    </row>
    <row r="46" spans="1:30">
      <c r="A46" s="63"/>
      <c r="B46" s="67" t="s">
        <v>144</v>
      </c>
      <c r="C46" s="68">
        <v>8.1946889223052377E-3</v>
      </c>
      <c r="D46" s="72">
        <v>1.6721024347063882E-2</v>
      </c>
      <c r="E46" s="88">
        <v>9.7000000000000003E-3</v>
      </c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V46" s="63"/>
      <c r="W46" s="63"/>
      <c r="X46" s="63"/>
      <c r="Y46" s="63"/>
      <c r="Z46" s="63"/>
      <c r="AA46" s="63"/>
      <c r="AB46" s="63"/>
      <c r="AC46" s="63"/>
      <c r="AD46" s="63"/>
    </row>
    <row r="47" spans="1:30">
      <c r="A47" s="63"/>
      <c r="B47" s="67" t="s">
        <v>180</v>
      </c>
      <c r="C47" s="68">
        <v>6.2188047384832412E-3</v>
      </c>
      <c r="D47" s="72">
        <v>1.2669686780025519E-2</v>
      </c>
      <c r="E47" s="88">
        <v>6.3E-3</v>
      </c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V47" s="63"/>
      <c r="W47" s="63"/>
      <c r="X47" s="63"/>
      <c r="Y47" s="63"/>
      <c r="Z47" s="63"/>
      <c r="AA47" s="63"/>
      <c r="AB47" s="63"/>
      <c r="AC47" s="63"/>
      <c r="AD47" s="63"/>
    </row>
    <row r="48" spans="1:30">
      <c r="A48" s="63"/>
      <c r="B48" s="67" t="s">
        <v>46</v>
      </c>
      <c r="C48" s="68">
        <v>3.4561131699750725E-3</v>
      </c>
      <c r="D48" s="72">
        <v>3.1090206525822967E-2</v>
      </c>
      <c r="E48" s="88">
        <v>2.1899999999999999E-2</v>
      </c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V48" s="63"/>
      <c r="W48" s="63"/>
      <c r="X48" s="63"/>
      <c r="Y48" s="63"/>
      <c r="Z48" s="63"/>
      <c r="AA48" s="63"/>
      <c r="AB48" s="63"/>
      <c r="AC48" s="63"/>
      <c r="AD48" s="63"/>
    </row>
    <row r="49" spans="1:30">
      <c r="A49" s="63"/>
      <c r="B49" s="67" t="s">
        <v>112</v>
      </c>
      <c r="C49" s="68">
        <v>6.1554094648794688E-3</v>
      </c>
      <c r="D49" s="72">
        <v>1.1674949525063498E-2</v>
      </c>
      <c r="E49" s="88">
        <v>1.2699999999999999E-2</v>
      </c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V49" s="63"/>
      <c r="W49" s="63"/>
      <c r="X49" s="63"/>
      <c r="Y49" s="63"/>
      <c r="Z49" s="63"/>
      <c r="AA49" s="63"/>
      <c r="AB49" s="63"/>
      <c r="AC49" s="63"/>
      <c r="AD49" s="63"/>
    </row>
    <row r="50" spans="1:30">
      <c r="A50" s="63"/>
      <c r="B50" s="67" t="s">
        <v>177</v>
      </c>
      <c r="C50" s="68">
        <v>5.0897858236738092E-3</v>
      </c>
      <c r="D50" s="72">
        <v>1.5813924256993052E-2</v>
      </c>
      <c r="E50" s="88">
        <v>8.2000000000000007E-3</v>
      </c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V50" s="63"/>
      <c r="W50" s="63"/>
      <c r="X50" s="63"/>
      <c r="Y50" s="63"/>
      <c r="Z50" s="63"/>
      <c r="AA50" s="63"/>
      <c r="AB50" s="63"/>
      <c r="AC50" s="63"/>
      <c r="AD50" s="63"/>
    </row>
    <row r="51" spans="1:30">
      <c r="A51" s="63"/>
      <c r="B51" s="67" t="s">
        <v>189</v>
      </c>
      <c r="C51" s="68">
        <v>4.7378731580904887E-3</v>
      </c>
      <c r="D51" s="72">
        <v>3.9829871827674222E-3</v>
      </c>
      <c r="E51" s="89">
        <v>6.6E-3</v>
      </c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V51" s="63"/>
      <c r="W51" s="63"/>
      <c r="X51" s="63"/>
      <c r="Y51" s="63"/>
      <c r="Z51" s="63"/>
      <c r="AA51" s="63"/>
      <c r="AB51" s="63"/>
      <c r="AC51" s="63"/>
      <c r="AD51" s="63"/>
    </row>
    <row r="52" spans="1:30">
      <c r="A52" s="63"/>
      <c r="B52" s="67" t="s">
        <v>192</v>
      </c>
      <c r="C52" s="68">
        <v>6.913897017526649E-3</v>
      </c>
      <c r="D52" s="72">
        <v>5.3892208770926599E-3</v>
      </c>
      <c r="E52" s="88">
        <v>3.0000000000000001E-3</v>
      </c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V52" s="63"/>
      <c r="W52" s="63"/>
      <c r="X52" s="63"/>
      <c r="Y52" s="63"/>
      <c r="Z52" s="63"/>
      <c r="AA52" s="63"/>
      <c r="AB52" s="63"/>
      <c r="AC52" s="63"/>
      <c r="AD52" s="63"/>
    </row>
    <row r="53" spans="1:30">
      <c r="A53" s="63"/>
      <c r="B53" s="67" t="s">
        <v>195</v>
      </c>
      <c r="C53" s="68">
        <v>-3.9050651813609116E-3</v>
      </c>
      <c r="D53" s="72">
        <v>3.7656483721665572E-2</v>
      </c>
      <c r="E53" s="88">
        <v>3.3E-3</v>
      </c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V53" s="63"/>
      <c r="W53" s="63"/>
      <c r="X53" s="63"/>
      <c r="Y53" s="63"/>
      <c r="Z53" s="63"/>
      <c r="AA53" s="63"/>
      <c r="AB53" s="63"/>
      <c r="AC53" s="63"/>
      <c r="AD53" s="63"/>
    </row>
    <row r="54" spans="1:30">
      <c r="A54" s="63"/>
      <c r="B54" s="67" t="s">
        <v>201</v>
      </c>
      <c r="C54" s="68">
        <v>1.3847527188944442E-2</v>
      </c>
      <c r="D54" s="72">
        <v>3.4671810161613796E-2</v>
      </c>
      <c r="E54" s="88">
        <v>3.3E-3</v>
      </c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V54" s="63"/>
      <c r="W54" s="63"/>
      <c r="X54" s="63"/>
      <c r="Y54" s="63"/>
      <c r="Z54" s="63"/>
      <c r="AA54" s="63"/>
      <c r="AB54" s="63"/>
      <c r="AC54" s="63"/>
      <c r="AD54" s="63"/>
    </row>
    <row r="55" spans="1:30">
      <c r="A55" s="63"/>
      <c r="B55" s="67" t="s">
        <v>204</v>
      </c>
      <c r="C55" s="68">
        <v>1.2087715101595897E-2</v>
      </c>
      <c r="D55" s="72">
        <v>1.522795833052362E-2</v>
      </c>
      <c r="E55" s="88">
        <v>4.5999999999999999E-3</v>
      </c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V55" s="63"/>
      <c r="W55" s="63"/>
      <c r="X55" s="63"/>
      <c r="Y55" s="63"/>
      <c r="Z55" s="63"/>
      <c r="AA55" s="63"/>
      <c r="AB55" s="63"/>
      <c r="AC55" s="63"/>
      <c r="AD55" s="63"/>
    </row>
    <row r="56" spans="1:30">
      <c r="A56" s="63"/>
      <c r="B56" s="67" t="s">
        <v>210</v>
      </c>
      <c r="C56" s="68">
        <v>2.7696166498043517E-3</v>
      </c>
      <c r="D56" s="72">
        <v>7.8261266672587301E-3</v>
      </c>
      <c r="E56" s="88">
        <v>2.7000000000000001E-3</v>
      </c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V56" s="63"/>
      <c r="W56" s="63"/>
      <c r="X56" s="63"/>
      <c r="Y56" s="63"/>
      <c r="Z56" s="63"/>
      <c r="AA56" s="63"/>
      <c r="AB56" s="63"/>
      <c r="AC56" s="63"/>
      <c r="AD56" s="63"/>
    </row>
    <row r="57" spans="1:30">
      <c r="A57" s="63"/>
      <c r="B57" s="67" t="s">
        <v>37</v>
      </c>
      <c r="C57" s="68">
        <v>2.7047166719117666E-2</v>
      </c>
      <c r="D57" s="72">
        <v>5.5689960780021093E-2</v>
      </c>
      <c r="E57" s="88">
        <v>2.1999999999999999E-2</v>
      </c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V57" s="63"/>
      <c r="W57" s="63"/>
      <c r="X57" s="63"/>
      <c r="Y57" s="63"/>
      <c r="Z57" s="63"/>
      <c r="AA57" s="63"/>
      <c r="AB57" s="63"/>
      <c r="AC57" s="63"/>
      <c r="AD57" s="63"/>
    </row>
    <row r="58" spans="1:30">
      <c r="A58" s="63"/>
      <c r="B58" s="67" t="s">
        <v>216</v>
      </c>
      <c r="C58" s="68">
        <v>2.3105290434946024E-3</v>
      </c>
      <c r="D58" s="72">
        <v>9.8272220379677401E-3</v>
      </c>
      <c r="E58" s="88">
        <v>3.5999999999999999E-3</v>
      </c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V58" s="63"/>
      <c r="W58" s="63"/>
      <c r="X58" s="63"/>
      <c r="Y58" s="63"/>
      <c r="Z58" s="63"/>
      <c r="AA58" s="63"/>
      <c r="AB58" s="63"/>
      <c r="AC58" s="63"/>
      <c r="AD58" s="63"/>
    </row>
    <row r="59" spans="1:30">
      <c r="A59" s="63"/>
      <c r="B59" s="67" t="s">
        <v>25</v>
      </c>
      <c r="C59" s="68">
        <v>3.9236841465470684E-2</v>
      </c>
      <c r="D59" s="72">
        <v>4.1174749935649645E-2</v>
      </c>
      <c r="E59" s="68">
        <v>2.3699999999999999E-2</v>
      </c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V59" s="63"/>
      <c r="W59" s="63"/>
      <c r="X59" s="63"/>
      <c r="Y59" s="63"/>
      <c r="Z59" s="63"/>
      <c r="AA59" s="63"/>
      <c r="AB59" s="63"/>
      <c r="AC59" s="63"/>
      <c r="AD59" s="63"/>
    </row>
    <row r="60" spans="1:30">
      <c r="A60" s="63"/>
      <c r="B60" s="67" t="s">
        <v>222</v>
      </c>
      <c r="C60" s="68">
        <v>3.1870684823989581E-2</v>
      </c>
      <c r="D60" s="72">
        <v>4.4990306347103506E-2</v>
      </c>
      <c r="E60" s="88">
        <v>4.4000000000000003E-3</v>
      </c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V60" s="63"/>
      <c r="W60" s="63"/>
      <c r="X60" s="63"/>
      <c r="Y60" s="63"/>
      <c r="Z60" s="63"/>
      <c r="AA60" s="63"/>
      <c r="AB60" s="63"/>
      <c r="AC60" s="63"/>
      <c r="AD60" s="63"/>
    </row>
    <row r="61" spans="1:30">
      <c r="A61" s="63"/>
      <c r="B61" s="67" t="s">
        <v>225</v>
      </c>
      <c r="C61" s="68">
        <v>-6.3372198353798259E-3</v>
      </c>
      <c r="D61" s="72">
        <v>2.3124404523408242E-2</v>
      </c>
      <c r="E61" s="88">
        <v>3.3999999999999998E-3</v>
      </c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V61" s="63"/>
      <c r="W61" s="63"/>
      <c r="X61" s="63"/>
      <c r="Y61" s="63"/>
      <c r="Z61" s="63"/>
      <c r="AA61" s="63"/>
      <c r="AB61" s="63"/>
      <c r="AC61" s="63"/>
      <c r="AD61" s="63"/>
    </row>
    <row r="62" spans="1:30">
      <c r="A62" s="63"/>
      <c r="B62" s="67" t="s">
        <v>230</v>
      </c>
      <c r="C62" s="68">
        <v>7.6421064257174987E-3</v>
      </c>
      <c r="D62" s="72">
        <v>1.2759693955055634E-2</v>
      </c>
      <c r="E62" s="88">
        <v>2.5999999999999999E-3</v>
      </c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V62" s="63"/>
      <c r="W62" s="63"/>
      <c r="X62" s="63"/>
      <c r="Y62" s="63"/>
      <c r="Z62" s="63"/>
      <c r="AA62" s="63"/>
      <c r="AB62" s="63"/>
      <c r="AC62" s="63"/>
      <c r="AD62" s="63"/>
    </row>
    <row r="63" spans="1:30">
      <c r="A63" s="63"/>
      <c r="B63" s="67" t="s">
        <v>94</v>
      </c>
      <c r="C63" s="68">
        <v>2.6129934028673141E-2</v>
      </c>
      <c r="D63" s="72">
        <v>8.0496677649822181E-3</v>
      </c>
      <c r="E63" s="88">
        <v>1.5800000000000002E-2</v>
      </c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V63" s="63"/>
      <c r="W63" s="63"/>
      <c r="X63" s="63"/>
      <c r="Y63" s="63"/>
      <c r="Z63" s="63"/>
      <c r="AA63" s="63"/>
      <c r="AB63" s="63"/>
      <c r="AC63" s="63"/>
      <c r="AD63" s="63"/>
    </row>
    <row r="64" spans="1:30">
      <c r="A64" s="63"/>
      <c r="B64" s="67" t="s">
        <v>228</v>
      </c>
      <c r="C64" s="68">
        <v>6.7351391733627697E-3</v>
      </c>
      <c r="D64" s="72">
        <v>6.7402403959628291E-3</v>
      </c>
      <c r="E64" s="88">
        <v>6.4000000000000003E-3</v>
      </c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V64" s="63"/>
      <c r="W64" s="63"/>
      <c r="X64" s="63"/>
      <c r="Y64" s="63"/>
      <c r="Z64" s="63"/>
      <c r="AA64" s="63"/>
      <c r="AB64" s="63"/>
      <c r="AC64" s="63"/>
      <c r="AD64" s="63"/>
    </row>
    <row r="65" spans="1:30">
      <c r="A65" s="63"/>
      <c r="B65" s="67" t="s">
        <v>234</v>
      </c>
      <c r="C65" s="68">
        <v>-9.1799113923085596E-4</v>
      </c>
      <c r="D65" s="72">
        <v>1.7848733100663415E-3</v>
      </c>
      <c r="E65" s="88">
        <v>1.1999999999999999E-3</v>
      </c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V65" s="63"/>
      <c r="W65" s="63"/>
      <c r="X65" s="63"/>
      <c r="Y65" s="63"/>
      <c r="Z65" s="63"/>
      <c r="AA65" s="63"/>
      <c r="AB65" s="63"/>
      <c r="AC65" s="63"/>
      <c r="AD65" s="63"/>
    </row>
    <row r="66" spans="1:30">
      <c r="A66" s="63"/>
      <c r="B66" s="67" t="s">
        <v>174</v>
      </c>
      <c r="C66" s="68">
        <v>1.5985818735351875E-2</v>
      </c>
      <c r="D66" s="72">
        <v>2.0582526670881309E-2</v>
      </c>
      <c r="E66" s="88">
        <v>8.2000000000000007E-3</v>
      </c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V66" s="63"/>
      <c r="W66" s="63"/>
      <c r="X66" s="63"/>
      <c r="Y66" s="63"/>
      <c r="Z66" s="63"/>
      <c r="AA66" s="63"/>
      <c r="AB66" s="63"/>
      <c r="AC66" s="63"/>
      <c r="AD66" s="63"/>
    </row>
    <row r="67" spans="1:30">
      <c r="A67" s="63"/>
      <c r="B67" s="67" t="s">
        <v>241</v>
      </c>
      <c r="C67" s="68">
        <v>5.4143439658336234E-3</v>
      </c>
      <c r="D67" s="72">
        <v>1.6601807421484167E-2</v>
      </c>
      <c r="E67" s="88">
        <v>5.4000000000000003E-3</v>
      </c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V67" s="63"/>
      <c r="W67" s="63"/>
      <c r="X67" s="63"/>
      <c r="Y67" s="63"/>
      <c r="Z67" s="63"/>
      <c r="AA67" s="63"/>
      <c r="AB67" s="63"/>
      <c r="AC67" s="63"/>
      <c r="AD67" s="63"/>
    </row>
    <row r="68" spans="1:30">
      <c r="A68" s="63"/>
      <c r="B68" s="67" t="s">
        <v>135</v>
      </c>
      <c r="C68" s="68">
        <v>2.3138160637950822E-2</v>
      </c>
      <c r="D68" s="72">
        <v>1.4792602070449723E-2</v>
      </c>
      <c r="E68" s="68">
        <v>1.04E-2</v>
      </c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V68" s="63"/>
      <c r="W68" s="63"/>
      <c r="X68" s="63"/>
      <c r="Y68" s="63"/>
      <c r="Z68" s="63"/>
      <c r="AA68" s="63"/>
      <c r="AB68" s="63"/>
      <c r="AC68" s="63"/>
      <c r="AD68" s="63"/>
    </row>
    <row r="69" spans="1:30">
      <c r="A69" s="63"/>
      <c r="B69" s="67" t="s">
        <v>250</v>
      </c>
      <c r="C69" s="68">
        <v>1.8459958818362043E-2</v>
      </c>
      <c r="D69" s="72">
        <v>1.6777806048525305E-2</v>
      </c>
      <c r="E69" s="68">
        <v>1.9E-3</v>
      </c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V69" s="63"/>
      <c r="W69" s="63"/>
      <c r="X69" s="63"/>
      <c r="Y69" s="63"/>
      <c r="Z69" s="63"/>
      <c r="AA69" s="63"/>
      <c r="AB69" s="63"/>
      <c r="AC69" s="63"/>
      <c r="AD69" s="63"/>
    </row>
    <row r="70" spans="1:30">
      <c r="A70" s="63"/>
      <c r="B70" s="67" t="s">
        <v>253</v>
      </c>
      <c r="C70" s="68">
        <v>-1.8358999253045294E-3</v>
      </c>
      <c r="D70" s="72">
        <v>1.9948939144639178E-2</v>
      </c>
      <c r="E70" s="88">
        <v>1.9E-3</v>
      </c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V70" s="63"/>
      <c r="W70" s="63"/>
      <c r="X70" s="63"/>
      <c r="Y70" s="63"/>
      <c r="Z70" s="63"/>
      <c r="AA70" s="63"/>
      <c r="AB70" s="63"/>
      <c r="AC70" s="63"/>
      <c r="AD70" s="63"/>
    </row>
    <row r="71" spans="1:30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V71" s="63"/>
      <c r="W71" s="63"/>
      <c r="X71" s="63"/>
      <c r="Y71" s="63"/>
      <c r="Z71" s="63"/>
      <c r="AA71" s="63"/>
      <c r="AB71" s="63"/>
      <c r="AC71" s="63"/>
      <c r="AD71" s="63"/>
    </row>
    <row r="72" spans="1:30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V72" s="63"/>
      <c r="W72" s="63"/>
      <c r="X72" s="63"/>
      <c r="Y72" s="63"/>
      <c r="Z72" s="63"/>
      <c r="AA72" s="63"/>
      <c r="AB72" s="63"/>
      <c r="AC72" s="63"/>
      <c r="AD72" s="63"/>
    </row>
  </sheetData>
  <mergeCells count="2">
    <mergeCell ref="W4:AA4"/>
    <mergeCell ref="H23:S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Lentzakis George</dc:creator>
  <cp:keywords/>
  <dc:description/>
  <cp:lastModifiedBy>SOTIRIA PETKIDOU</cp:lastModifiedBy>
  <cp:revision/>
  <dcterms:created xsi:type="dcterms:W3CDTF">2025-05-14T14:08:42Z</dcterms:created>
  <dcterms:modified xsi:type="dcterms:W3CDTF">2025-08-31T09:57:46Z</dcterms:modified>
  <cp:category/>
  <cp:contentStatus/>
</cp:coreProperties>
</file>